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76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5621"/>
</workbook>
</file>

<file path=xl/calcChain.xml><?xml version="1.0" encoding="utf-8"?>
<calcChain xmlns="http://schemas.openxmlformats.org/spreadsheetml/2006/main">
  <c r="G34" i="2" l="1"/>
  <c r="G35" i="2"/>
  <c r="G31" i="2"/>
  <c r="W31" i="2" l="1"/>
  <c r="X67" i="2"/>
  <c r="X40" i="2"/>
  <c r="X41" i="2"/>
  <c r="X42" i="2"/>
  <c r="X43" i="2"/>
  <c r="W34" i="2"/>
  <c r="X34" i="2"/>
  <c r="X35" i="2"/>
  <c r="D2" i="2" l="1"/>
  <c r="D5" i="2"/>
  <c r="D4" i="2"/>
  <c r="C3" i="2"/>
  <c r="C29" i="1"/>
  <c r="Z246" i="2"/>
  <c r="Y246" i="2"/>
  <c r="X246" i="2"/>
  <c r="W246" i="2"/>
  <c r="Z260" i="2"/>
  <c r="Z261" i="2"/>
  <c r="Z262" i="2"/>
  <c r="Z263" i="2"/>
  <c r="Z264" i="2"/>
  <c r="Z265" i="2"/>
  <c r="Z266" i="2"/>
  <c r="Z267" i="2"/>
  <c r="Y260" i="2"/>
  <c r="Y261" i="2"/>
  <c r="Y262" i="2"/>
  <c r="Y263" i="2"/>
  <c r="Y264" i="2"/>
  <c r="Y265" i="2"/>
  <c r="Y266" i="2"/>
  <c r="Y267" i="2"/>
  <c r="X259" i="2"/>
  <c r="X260" i="2"/>
  <c r="X261" i="2"/>
  <c r="X262" i="2"/>
  <c r="X263" i="2"/>
  <c r="X264" i="2"/>
  <c r="X265" i="2"/>
  <c r="X266" i="2"/>
  <c r="X267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J67" i="2"/>
  <c r="Z66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Z109" i="2"/>
  <c r="Z113" i="2"/>
  <c r="Z117" i="2"/>
  <c r="Z121" i="2"/>
  <c r="Z125" i="2"/>
  <c r="Z129" i="2"/>
  <c r="Z133" i="2"/>
  <c r="Z137" i="2"/>
  <c r="Z141" i="2"/>
  <c r="Z145" i="2"/>
  <c r="Z149" i="2"/>
  <c r="Y109" i="2"/>
  <c r="Y110" i="2"/>
  <c r="Z110" i="2" s="1"/>
  <c r="Y113" i="2"/>
  <c r="Y114" i="2"/>
  <c r="Z114" i="2" s="1"/>
  <c r="Y117" i="2"/>
  <c r="Y118" i="2"/>
  <c r="Z118" i="2" s="1"/>
  <c r="Y121" i="2"/>
  <c r="Y122" i="2"/>
  <c r="Z122" i="2" s="1"/>
  <c r="Y125" i="2"/>
  <c r="Y126" i="2"/>
  <c r="Z126" i="2" s="1"/>
  <c r="Y129" i="2"/>
  <c r="Y130" i="2"/>
  <c r="Z130" i="2" s="1"/>
  <c r="Y133" i="2"/>
  <c r="Y134" i="2"/>
  <c r="Z134" i="2" s="1"/>
  <c r="Y137" i="2"/>
  <c r="Y138" i="2"/>
  <c r="Z138" i="2" s="1"/>
  <c r="Y141" i="2"/>
  <c r="Y142" i="2"/>
  <c r="Z142" i="2" s="1"/>
  <c r="Y145" i="2"/>
  <c r="Y146" i="2"/>
  <c r="Z146" i="2" s="1"/>
  <c r="Y149" i="2"/>
  <c r="X107" i="2"/>
  <c r="Y107" i="2" s="1"/>
  <c r="Z107" i="2" s="1"/>
  <c r="X108" i="2"/>
  <c r="Y108" i="2" s="1"/>
  <c r="Z108" i="2" s="1"/>
  <c r="X109" i="2"/>
  <c r="X110" i="2"/>
  <c r="X111" i="2"/>
  <c r="Y111" i="2" s="1"/>
  <c r="Z111" i="2" s="1"/>
  <c r="X112" i="2"/>
  <c r="Y112" i="2" s="1"/>
  <c r="Z112" i="2" s="1"/>
  <c r="X113" i="2"/>
  <c r="X114" i="2"/>
  <c r="X115" i="2"/>
  <c r="Y115" i="2" s="1"/>
  <c r="Z115" i="2" s="1"/>
  <c r="X116" i="2"/>
  <c r="Y116" i="2" s="1"/>
  <c r="Z116" i="2" s="1"/>
  <c r="X117" i="2"/>
  <c r="X118" i="2"/>
  <c r="X119" i="2"/>
  <c r="Y119" i="2" s="1"/>
  <c r="Z119" i="2" s="1"/>
  <c r="X120" i="2"/>
  <c r="Y120" i="2" s="1"/>
  <c r="Z120" i="2" s="1"/>
  <c r="X121" i="2"/>
  <c r="X122" i="2"/>
  <c r="X123" i="2"/>
  <c r="Y123" i="2" s="1"/>
  <c r="Z123" i="2" s="1"/>
  <c r="X124" i="2"/>
  <c r="Y124" i="2" s="1"/>
  <c r="Z124" i="2" s="1"/>
  <c r="X125" i="2"/>
  <c r="X126" i="2"/>
  <c r="X127" i="2"/>
  <c r="Y127" i="2" s="1"/>
  <c r="Z127" i="2" s="1"/>
  <c r="X128" i="2"/>
  <c r="Y128" i="2" s="1"/>
  <c r="Z128" i="2" s="1"/>
  <c r="X129" i="2"/>
  <c r="X130" i="2"/>
  <c r="X131" i="2"/>
  <c r="Y131" i="2" s="1"/>
  <c r="Z131" i="2" s="1"/>
  <c r="X132" i="2"/>
  <c r="Y132" i="2" s="1"/>
  <c r="Z132" i="2" s="1"/>
  <c r="X133" i="2"/>
  <c r="X134" i="2"/>
  <c r="X135" i="2"/>
  <c r="Y135" i="2" s="1"/>
  <c r="Z135" i="2" s="1"/>
  <c r="X136" i="2"/>
  <c r="Y136" i="2" s="1"/>
  <c r="Z136" i="2" s="1"/>
  <c r="X137" i="2"/>
  <c r="X138" i="2"/>
  <c r="X139" i="2"/>
  <c r="Y139" i="2" s="1"/>
  <c r="Z139" i="2" s="1"/>
  <c r="X140" i="2"/>
  <c r="Y140" i="2" s="1"/>
  <c r="Z140" i="2" s="1"/>
  <c r="X141" i="2"/>
  <c r="X142" i="2"/>
  <c r="X143" i="2"/>
  <c r="Y143" i="2" s="1"/>
  <c r="Z143" i="2" s="1"/>
  <c r="X144" i="2"/>
  <c r="Y144" i="2" s="1"/>
  <c r="Z144" i="2" s="1"/>
  <c r="X145" i="2"/>
  <c r="X146" i="2"/>
  <c r="X147" i="2"/>
  <c r="Y147" i="2" s="1"/>
  <c r="Z147" i="2" s="1"/>
  <c r="X148" i="2"/>
  <c r="Y148" i="2" s="1"/>
  <c r="Z148" i="2" s="1"/>
  <c r="X149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05" i="2"/>
  <c r="J102" i="2"/>
  <c r="J103" i="2"/>
  <c r="J101" i="2"/>
  <c r="I86" i="2"/>
  <c r="I90" i="2"/>
  <c r="I94" i="2"/>
  <c r="I98" i="2"/>
  <c r="J100" i="2"/>
  <c r="I100" i="2" s="1"/>
  <c r="J99" i="2"/>
  <c r="I99" i="2" s="1"/>
  <c r="J98" i="2"/>
  <c r="J97" i="2"/>
  <c r="I97" i="2" s="1"/>
  <c r="J96" i="2"/>
  <c r="I96" i="2" s="1"/>
  <c r="J95" i="2"/>
  <c r="I95" i="2" s="1"/>
  <c r="J94" i="2"/>
  <c r="J93" i="2"/>
  <c r="I93" i="2" s="1"/>
  <c r="J92" i="2"/>
  <c r="I92" i="2" s="1"/>
  <c r="J91" i="2"/>
  <c r="I91" i="2" s="1"/>
  <c r="J90" i="2"/>
  <c r="J89" i="2"/>
  <c r="I89" i="2" s="1"/>
  <c r="J88" i="2"/>
  <c r="I88" i="2" s="1"/>
  <c r="J87" i="2"/>
  <c r="I87" i="2" s="1"/>
  <c r="J86" i="2"/>
  <c r="J85" i="2"/>
  <c r="I85" i="2" s="1"/>
  <c r="J84" i="2"/>
  <c r="I84" i="2" s="1"/>
  <c r="J83" i="2"/>
  <c r="I83" i="2" s="1"/>
  <c r="J82" i="2"/>
  <c r="I82" i="2" s="1"/>
  <c r="J81" i="2"/>
  <c r="I81" i="2" s="1"/>
  <c r="J80" i="2"/>
  <c r="I80" i="2" s="1"/>
  <c r="J79" i="2"/>
  <c r="I79" i="2" s="1"/>
  <c r="J78" i="2"/>
  <c r="I78" i="2" s="1"/>
  <c r="J77" i="2"/>
  <c r="I77" i="2" s="1"/>
  <c r="J76" i="2"/>
  <c r="I76" i="2" s="1"/>
  <c r="J75" i="2"/>
  <c r="I75" i="2" s="1"/>
  <c r="J74" i="2"/>
  <c r="I74" i="2" s="1"/>
  <c r="J73" i="2"/>
  <c r="I73" i="2" s="1"/>
  <c r="J72" i="2"/>
  <c r="I72" i="2" s="1"/>
  <c r="J71" i="2"/>
  <c r="I71" i="2" s="1"/>
  <c r="J70" i="2"/>
  <c r="I70" i="2" s="1"/>
  <c r="J69" i="2"/>
  <c r="I69" i="2" s="1"/>
  <c r="J68" i="2"/>
  <c r="I68" i="2" s="1"/>
  <c r="J260" i="2" l="1"/>
  <c r="J261" i="2"/>
  <c r="J263" i="2"/>
  <c r="J264" i="2"/>
  <c r="J266" i="2"/>
  <c r="J270" i="2"/>
  <c r="J246" i="2"/>
  <c r="J150" i="2"/>
  <c r="J34" i="2"/>
  <c r="J31" i="2"/>
  <c r="X31" i="2" s="1"/>
  <c r="X29" i="2" s="1"/>
  <c r="G257" i="2" l="1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E67" i="2"/>
  <c r="V106" i="2"/>
  <c r="S106" i="2"/>
  <c r="P106" i="2"/>
  <c r="M106" i="2"/>
  <c r="G106" i="2"/>
  <c r="G41" i="2"/>
  <c r="W41" i="2" s="1"/>
  <c r="G42" i="2"/>
  <c r="W42" i="2" s="1"/>
  <c r="G43" i="2"/>
  <c r="W43" i="2" s="1"/>
  <c r="V33" i="2"/>
  <c r="S33" i="2"/>
  <c r="P33" i="2"/>
  <c r="M33" i="2"/>
  <c r="J33" i="2"/>
  <c r="G33" i="2"/>
  <c r="E29" i="2"/>
  <c r="X106" i="2" l="1"/>
  <c r="W33" i="2"/>
  <c r="W106" i="2"/>
  <c r="X33" i="2"/>
  <c r="I37" i="3"/>
  <c r="F37" i="3"/>
  <c r="D37" i="3"/>
  <c r="I27" i="3"/>
  <c r="F27" i="3"/>
  <c r="D27" i="3"/>
  <c r="I17" i="3"/>
  <c r="F17" i="3"/>
  <c r="D17" i="3"/>
  <c r="V270" i="2"/>
  <c r="S270" i="2"/>
  <c r="P270" i="2"/>
  <c r="M270" i="2"/>
  <c r="V269" i="2"/>
  <c r="S269" i="2"/>
  <c r="P269" i="2"/>
  <c r="M269" i="2"/>
  <c r="V268" i="2"/>
  <c r="S268" i="2"/>
  <c r="P268" i="2"/>
  <c r="M268" i="2"/>
  <c r="V259" i="2"/>
  <c r="S259" i="2"/>
  <c r="P259" i="2"/>
  <c r="M259" i="2"/>
  <c r="J259" i="2"/>
  <c r="V258" i="2"/>
  <c r="S258" i="2"/>
  <c r="P258" i="2"/>
  <c r="M258" i="2"/>
  <c r="V257" i="2"/>
  <c r="S257" i="2"/>
  <c r="P257" i="2"/>
  <c r="M257" i="2"/>
  <c r="V256" i="2"/>
  <c r="S256" i="2"/>
  <c r="P256" i="2"/>
  <c r="M256" i="2"/>
  <c r="G256" i="2"/>
  <c r="V255" i="2"/>
  <c r="S255" i="2"/>
  <c r="P255" i="2"/>
  <c r="M255" i="2"/>
  <c r="J255" i="2"/>
  <c r="G255" i="2"/>
  <c r="W255" i="2" s="1"/>
  <c r="T254" i="2"/>
  <c r="Q254" i="2"/>
  <c r="N254" i="2"/>
  <c r="K254" i="2"/>
  <c r="H254" i="2"/>
  <c r="E254" i="2"/>
  <c r="V253" i="2"/>
  <c r="S253" i="2"/>
  <c r="P253" i="2"/>
  <c r="M253" i="2"/>
  <c r="J253" i="2"/>
  <c r="G253" i="2"/>
  <c r="V252" i="2"/>
  <c r="S252" i="2"/>
  <c r="P252" i="2"/>
  <c r="M252" i="2"/>
  <c r="J252" i="2"/>
  <c r="G252" i="2"/>
  <c r="V251" i="2"/>
  <c r="S251" i="2"/>
  <c r="P251" i="2"/>
  <c r="M251" i="2"/>
  <c r="J251" i="2"/>
  <c r="G251" i="2"/>
  <c r="T250" i="2"/>
  <c r="Q250" i="2"/>
  <c r="N250" i="2"/>
  <c r="K250" i="2"/>
  <c r="H250" i="2"/>
  <c r="E250" i="2"/>
  <c r="V249" i="2"/>
  <c r="S249" i="2"/>
  <c r="P249" i="2"/>
  <c r="M249" i="2"/>
  <c r="J249" i="2"/>
  <c r="G249" i="2"/>
  <c r="V248" i="2"/>
  <c r="S248" i="2"/>
  <c r="P248" i="2"/>
  <c r="M248" i="2"/>
  <c r="J248" i="2"/>
  <c r="G248" i="2"/>
  <c r="V247" i="2"/>
  <c r="S247" i="2"/>
  <c r="P247" i="2"/>
  <c r="M247" i="2"/>
  <c r="V245" i="2"/>
  <c r="S245" i="2"/>
  <c r="P245" i="2"/>
  <c r="M245" i="2"/>
  <c r="J245" i="2"/>
  <c r="G245" i="2"/>
  <c r="T244" i="2"/>
  <c r="Q244" i="2"/>
  <c r="N244" i="2"/>
  <c r="K244" i="2"/>
  <c r="H244" i="2"/>
  <c r="E244" i="2"/>
  <c r="V243" i="2"/>
  <c r="S243" i="2"/>
  <c r="P243" i="2"/>
  <c r="M243" i="2"/>
  <c r="J243" i="2"/>
  <c r="G243" i="2"/>
  <c r="V242" i="2"/>
  <c r="S242" i="2"/>
  <c r="P242" i="2"/>
  <c r="M242" i="2"/>
  <c r="J242" i="2"/>
  <c r="G242" i="2"/>
  <c r="V241" i="2"/>
  <c r="S241" i="2"/>
  <c r="P241" i="2"/>
  <c r="M241" i="2"/>
  <c r="J241" i="2"/>
  <c r="G241" i="2"/>
  <c r="V240" i="2"/>
  <c r="S240" i="2"/>
  <c r="P240" i="2"/>
  <c r="M240" i="2"/>
  <c r="J240" i="2"/>
  <c r="G240" i="2"/>
  <c r="T239" i="2"/>
  <c r="Q239" i="2"/>
  <c r="N239" i="2"/>
  <c r="K239" i="2"/>
  <c r="H239" i="2"/>
  <c r="E239" i="2"/>
  <c r="T237" i="2"/>
  <c r="Q237" i="2"/>
  <c r="N237" i="2"/>
  <c r="K237" i="2"/>
  <c r="H237" i="2"/>
  <c r="E237" i="2"/>
  <c r="V236" i="2"/>
  <c r="S236" i="2"/>
  <c r="P236" i="2"/>
  <c r="M236" i="2"/>
  <c r="J236" i="2"/>
  <c r="G236" i="2"/>
  <c r="V235" i="2"/>
  <c r="S235" i="2"/>
  <c r="P235" i="2"/>
  <c r="M235" i="2"/>
  <c r="J235" i="2"/>
  <c r="G235" i="2"/>
  <c r="V234" i="2"/>
  <c r="S234" i="2"/>
  <c r="P234" i="2"/>
  <c r="M234" i="2"/>
  <c r="J234" i="2"/>
  <c r="G234" i="2"/>
  <c r="V233" i="2"/>
  <c r="S233" i="2"/>
  <c r="P233" i="2"/>
  <c r="M233" i="2"/>
  <c r="J233" i="2"/>
  <c r="G233" i="2"/>
  <c r="T231" i="2"/>
  <c r="Q231" i="2"/>
  <c r="N231" i="2"/>
  <c r="K231" i="2"/>
  <c r="H231" i="2"/>
  <c r="E231" i="2"/>
  <c r="V230" i="2"/>
  <c r="S230" i="2"/>
  <c r="P230" i="2"/>
  <c r="M230" i="2"/>
  <c r="J230" i="2"/>
  <c r="G230" i="2"/>
  <c r="V229" i="2"/>
  <c r="S229" i="2"/>
  <c r="P229" i="2"/>
  <c r="M229" i="2"/>
  <c r="J229" i="2"/>
  <c r="G229" i="2"/>
  <c r="T227" i="2"/>
  <c r="Q227" i="2"/>
  <c r="N227" i="2"/>
  <c r="K227" i="2"/>
  <c r="H227" i="2"/>
  <c r="E227" i="2"/>
  <c r="V226" i="2"/>
  <c r="S226" i="2"/>
  <c r="P226" i="2"/>
  <c r="M226" i="2"/>
  <c r="J226" i="2"/>
  <c r="G226" i="2"/>
  <c r="V225" i="2"/>
  <c r="S225" i="2"/>
  <c r="P225" i="2"/>
  <c r="M225" i="2"/>
  <c r="J225" i="2"/>
  <c r="G225" i="2"/>
  <c r="V224" i="2"/>
  <c r="S224" i="2"/>
  <c r="P224" i="2"/>
  <c r="M224" i="2"/>
  <c r="J224" i="2"/>
  <c r="G224" i="2"/>
  <c r="V223" i="2"/>
  <c r="S223" i="2"/>
  <c r="P223" i="2"/>
  <c r="M223" i="2"/>
  <c r="J223" i="2"/>
  <c r="G223" i="2"/>
  <c r="V222" i="2"/>
  <c r="S222" i="2"/>
  <c r="P222" i="2"/>
  <c r="M222" i="2"/>
  <c r="J222" i="2"/>
  <c r="G222" i="2"/>
  <c r="T220" i="2"/>
  <c r="Q220" i="2"/>
  <c r="N220" i="2"/>
  <c r="K220" i="2"/>
  <c r="H220" i="2"/>
  <c r="E220" i="2"/>
  <c r="V219" i="2"/>
  <c r="S219" i="2"/>
  <c r="P219" i="2"/>
  <c r="M219" i="2"/>
  <c r="J219" i="2"/>
  <c r="G219" i="2"/>
  <c r="V218" i="2"/>
  <c r="S218" i="2"/>
  <c r="P218" i="2"/>
  <c r="M218" i="2"/>
  <c r="J218" i="2"/>
  <c r="G218" i="2"/>
  <c r="V217" i="2"/>
  <c r="S217" i="2"/>
  <c r="P217" i="2"/>
  <c r="M217" i="2"/>
  <c r="J217" i="2"/>
  <c r="G217" i="2"/>
  <c r="V216" i="2"/>
  <c r="S216" i="2"/>
  <c r="P216" i="2"/>
  <c r="M216" i="2"/>
  <c r="J216" i="2"/>
  <c r="G216" i="2"/>
  <c r="V215" i="2"/>
  <c r="S215" i="2"/>
  <c r="P215" i="2"/>
  <c r="M215" i="2"/>
  <c r="J215" i="2"/>
  <c r="G215" i="2"/>
  <c r="V214" i="2"/>
  <c r="S214" i="2"/>
  <c r="P214" i="2"/>
  <c r="M214" i="2"/>
  <c r="J214" i="2"/>
  <c r="G214" i="2"/>
  <c r="T212" i="2"/>
  <c r="Q212" i="2"/>
  <c r="N212" i="2"/>
  <c r="K212" i="2"/>
  <c r="H212" i="2"/>
  <c r="E212" i="2"/>
  <c r="V211" i="2"/>
  <c r="S211" i="2"/>
  <c r="P211" i="2"/>
  <c r="M211" i="2"/>
  <c r="J211" i="2"/>
  <c r="G211" i="2"/>
  <c r="V210" i="2"/>
  <c r="S210" i="2"/>
  <c r="P210" i="2"/>
  <c r="M210" i="2"/>
  <c r="J210" i="2"/>
  <c r="G210" i="2"/>
  <c r="V209" i="2"/>
  <c r="S209" i="2"/>
  <c r="P209" i="2"/>
  <c r="M209" i="2"/>
  <c r="J209" i="2"/>
  <c r="G209" i="2"/>
  <c r="V208" i="2"/>
  <c r="S208" i="2"/>
  <c r="P208" i="2"/>
  <c r="M208" i="2"/>
  <c r="J208" i="2"/>
  <c r="G208" i="2"/>
  <c r="V207" i="2"/>
  <c r="S207" i="2"/>
  <c r="P207" i="2"/>
  <c r="M207" i="2"/>
  <c r="J207" i="2"/>
  <c r="G207" i="2"/>
  <c r="V206" i="2"/>
  <c r="S206" i="2"/>
  <c r="P206" i="2"/>
  <c r="M206" i="2"/>
  <c r="J206" i="2"/>
  <c r="G206" i="2"/>
  <c r="T204" i="2"/>
  <c r="Q204" i="2"/>
  <c r="N204" i="2"/>
  <c r="K204" i="2"/>
  <c r="H204" i="2"/>
  <c r="E204" i="2"/>
  <c r="V203" i="2"/>
  <c r="S203" i="2"/>
  <c r="P203" i="2"/>
  <c r="M203" i="2"/>
  <c r="J203" i="2"/>
  <c r="G203" i="2"/>
  <c r="V202" i="2"/>
  <c r="S202" i="2"/>
  <c r="P202" i="2"/>
  <c r="M202" i="2"/>
  <c r="J202" i="2"/>
  <c r="G202" i="2"/>
  <c r="V201" i="2"/>
  <c r="S201" i="2"/>
  <c r="P201" i="2"/>
  <c r="M201" i="2"/>
  <c r="J201" i="2"/>
  <c r="G201" i="2"/>
  <c r="V200" i="2"/>
  <c r="S200" i="2"/>
  <c r="P200" i="2"/>
  <c r="M200" i="2"/>
  <c r="J200" i="2"/>
  <c r="G200" i="2"/>
  <c r="V199" i="2"/>
  <c r="S199" i="2"/>
  <c r="P199" i="2"/>
  <c r="M199" i="2"/>
  <c r="J199" i="2"/>
  <c r="G199" i="2"/>
  <c r="V198" i="2"/>
  <c r="S198" i="2"/>
  <c r="P198" i="2"/>
  <c r="M198" i="2"/>
  <c r="J198" i="2"/>
  <c r="G198" i="2"/>
  <c r="V197" i="2"/>
  <c r="S197" i="2"/>
  <c r="P197" i="2"/>
  <c r="M197" i="2"/>
  <c r="J197" i="2"/>
  <c r="G197" i="2"/>
  <c r="V196" i="2"/>
  <c r="S196" i="2"/>
  <c r="P196" i="2"/>
  <c r="M196" i="2"/>
  <c r="J196" i="2"/>
  <c r="G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V193" i="2"/>
  <c r="S193" i="2"/>
  <c r="P193" i="2"/>
  <c r="M193" i="2"/>
  <c r="J193" i="2"/>
  <c r="G193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T187" i="2"/>
  <c r="Q187" i="2"/>
  <c r="N187" i="2"/>
  <c r="K187" i="2"/>
  <c r="H187" i="2"/>
  <c r="E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T183" i="2"/>
  <c r="Q183" i="2"/>
  <c r="N183" i="2"/>
  <c r="K183" i="2"/>
  <c r="H183" i="2"/>
  <c r="E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T179" i="2"/>
  <c r="T191" i="2" s="1"/>
  <c r="Q179" i="2"/>
  <c r="N179" i="2"/>
  <c r="K179" i="2"/>
  <c r="H179" i="2"/>
  <c r="E179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T165" i="2"/>
  <c r="Q165" i="2"/>
  <c r="N165" i="2"/>
  <c r="K165" i="2"/>
  <c r="H165" i="2"/>
  <c r="E165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1" i="2"/>
  <c r="Q151" i="2"/>
  <c r="N151" i="2"/>
  <c r="K151" i="2"/>
  <c r="H151" i="2"/>
  <c r="E151" i="2"/>
  <c r="V105" i="2"/>
  <c r="S105" i="2"/>
  <c r="P105" i="2"/>
  <c r="M105" i="2"/>
  <c r="G105" i="2"/>
  <c r="V104" i="2"/>
  <c r="S104" i="2"/>
  <c r="P104" i="2"/>
  <c r="M104" i="2"/>
  <c r="J104" i="2"/>
  <c r="G104" i="2"/>
  <c r="T67" i="2"/>
  <c r="Q67" i="2"/>
  <c r="N67" i="2"/>
  <c r="K67" i="2"/>
  <c r="H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0" i="2"/>
  <c r="S60" i="2"/>
  <c r="P60" i="2"/>
  <c r="M60" i="2"/>
  <c r="V59" i="2"/>
  <c r="S59" i="2"/>
  <c r="S58" i="2" s="1"/>
  <c r="P59" i="2"/>
  <c r="P58" i="2" s="1"/>
  <c r="M59" i="2"/>
  <c r="M58" i="2" s="1"/>
  <c r="T58" i="2"/>
  <c r="Q58" i="2"/>
  <c r="N58" i="2"/>
  <c r="K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T54" i="2"/>
  <c r="Q54" i="2"/>
  <c r="N54" i="2"/>
  <c r="K54" i="2"/>
  <c r="H54" i="2"/>
  <c r="H61" i="2" s="1"/>
  <c r="E54" i="2"/>
  <c r="E61" i="2" s="1"/>
  <c r="V51" i="2"/>
  <c r="S51" i="2"/>
  <c r="P51" i="2"/>
  <c r="M51" i="2"/>
  <c r="J51" i="2"/>
  <c r="G51" i="2"/>
  <c r="V50" i="2"/>
  <c r="S50" i="2"/>
  <c r="P50" i="2"/>
  <c r="M50" i="2"/>
  <c r="J50" i="2"/>
  <c r="G50" i="2"/>
  <c r="V49" i="2"/>
  <c r="S49" i="2"/>
  <c r="P49" i="2"/>
  <c r="M49" i="2"/>
  <c r="J49" i="2"/>
  <c r="G49" i="2"/>
  <c r="T48" i="2"/>
  <c r="Q48" i="2"/>
  <c r="N48" i="2"/>
  <c r="K48" i="2"/>
  <c r="H48" i="2"/>
  <c r="E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V40" i="2"/>
  <c r="S40" i="2"/>
  <c r="P40" i="2"/>
  <c r="M40" i="2"/>
  <c r="J40" i="2"/>
  <c r="G40" i="2"/>
  <c r="V39" i="2"/>
  <c r="S39" i="2"/>
  <c r="P39" i="2"/>
  <c r="M39" i="2"/>
  <c r="J39" i="2"/>
  <c r="G39" i="2"/>
  <c r="T38" i="2"/>
  <c r="Q38" i="2"/>
  <c r="N38" i="2"/>
  <c r="K38" i="2"/>
  <c r="H38" i="2"/>
  <c r="E38" i="2"/>
  <c r="V35" i="2"/>
  <c r="S35" i="2"/>
  <c r="P35" i="2"/>
  <c r="M35" i="2"/>
  <c r="J35" i="2"/>
  <c r="V32" i="2"/>
  <c r="S32" i="2"/>
  <c r="P32" i="2"/>
  <c r="M32" i="2"/>
  <c r="J32" i="2"/>
  <c r="G32" i="2"/>
  <c r="V30" i="2"/>
  <c r="S30" i="2"/>
  <c r="P30" i="2"/>
  <c r="M30" i="2"/>
  <c r="J30" i="2"/>
  <c r="G30" i="2"/>
  <c r="T29" i="2"/>
  <c r="Q29" i="2"/>
  <c r="N29" i="2"/>
  <c r="K29" i="2"/>
  <c r="H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J29" i="1"/>
  <c r="J30" i="1" s="1"/>
  <c r="J28" i="1"/>
  <c r="J27" i="1"/>
  <c r="N61" i="2" l="1"/>
  <c r="G155" i="2"/>
  <c r="S155" i="2"/>
  <c r="S173" i="2"/>
  <c r="S183" i="2"/>
  <c r="W194" i="2"/>
  <c r="W195" i="2"/>
  <c r="W196" i="2"/>
  <c r="Y33" i="2"/>
  <c r="Z33" i="2" s="1"/>
  <c r="J159" i="2"/>
  <c r="V159" i="2"/>
  <c r="V165" i="2"/>
  <c r="X168" i="2"/>
  <c r="V183" i="2"/>
  <c r="V254" i="2"/>
  <c r="Y106" i="2"/>
  <c r="Z106" i="2" s="1"/>
  <c r="G21" i="2"/>
  <c r="G63" i="2"/>
  <c r="P165" i="2"/>
  <c r="X180" i="2"/>
  <c r="X186" i="2"/>
  <c r="X196" i="2"/>
  <c r="Y196" i="2" s="1"/>
  <c r="Z196" i="2" s="1"/>
  <c r="G151" i="2"/>
  <c r="S151" i="2"/>
  <c r="P169" i="2"/>
  <c r="V169" i="2"/>
  <c r="W207" i="2"/>
  <c r="G244" i="2"/>
  <c r="P187" i="2"/>
  <c r="X195" i="2"/>
  <c r="Y195" i="2" s="1"/>
  <c r="Z195" i="2" s="1"/>
  <c r="X197" i="2"/>
  <c r="X208" i="2"/>
  <c r="J227" i="2"/>
  <c r="V227" i="2"/>
  <c r="X236" i="2"/>
  <c r="X171" i="2"/>
  <c r="V58" i="2"/>
  <c r="W211" i="2"/>
  <c r="W223" i="2"/>
  <c r="W240" i="2"/>
  <c r="S239" i="2"/>
  <c r="V244" i="2"/>
  <c r="X249" i="2"/>
  <c r="X252" i="2"/>
  <c r="M254" i="2"/>
  <c r="S254" i="2"/>
  <c r="W208" i="2"/>
  <c r="V151" i="2"/>
  <c r="M159" i="2"/>
  <c r="W186" i="2"/>
  <c r="Y186" i="2" s="1"/>
  <c r="Z186" i="2" s="1"/>
  <c r="X188" i="2"/>
  <c r="P159" i="2"/>
  <c r="G173" i="2"/>
  <c r="X209" i="2"/>
  <c r="X211" i="2"/>
  <c r="P231" i="2"/>
  <c r="V237" i="2"/>
  <c r="X242" i="2"/>
  <c r="X243" i="2"/>
  <c r="X255" i="2"/>
  <c r="X257" i="2"/>
  <c r="X258" i="2"/>
  <c r="X268" i="2"/>
  <c r="G227" i="2"/>
  <c r="W229" i="2"/>
  <c r="S231" i="2"/>
  <c r="M237" i="2"/>
  <c r="S179" i="2"/>
  <c r="J179" i="2"/>
  <c r="W184" i="2"/>
  <c r="X190" i="2"/>
  <c r="G159" i="2"/>
  <c r="S159" i="2"/>
  <c r="S165" i="2"/>
  <c r="V173" i="2"/>
  <c r="P173" i="2"/>
  <c r="X176" i="2"/>
  <c r="X200" i="2"/>
  <c r="X202" i="2"/>
  <c r="X207" i="2"/>
  <c r="W210" i="2"/>
  <c r="X210" i="2"/>
  <c r="K52" i="2"/>
  <c r="X170" i="2"/>
  <c r="X172" i="2"/>
  <c r="V179" i="2"/>
  <c r="W182" i="2"/>
  <c r="P204" i="2"/>
  <c r="X194" i="2"/>
  <c r="Y194" i="2" s="1"/>
  <c r="Z194" i="2" s="1"/>
  <c r="X203" i="2"/>
  <c r="X206" i="2"/>
  <c r="W234" i="2"/>
  <c r="W235" i="2"/>
  <c r="W236" i="2"/>
  <c r="X253" i="2"/>
  <c r="X161" i="2"/>
  <c r="X162" i="2"/>
  <c r="M165" i="2"/>
  <c r="G169" i="2"/>
  <c r="S169" i="2"/>
  <c r="P179" i="2"/>
  <c r="X182" i="2"/>
  <c r="N191" i="2"/>
  <c r="X198" i="2"/>
  <c r="W201" i="2"/>
  <c r="W202" i="2"/>
  <c r="W203" i="2"/>
  <c r="X214" i="2"/>
  <c r="M231" i="2"/>
  <c r="X234" i="2"/>
  <c r="X235" i="2"/>
  <c r="W245" i="2"/>
  <c r="W248" i="2"/>
  <c r="M250" i="2"/>
  <c r="T61" i="2"/>
  <c r="S187" i="2"/>
  <c r="V187" i="2"/>
  <c r="P220" i="2"/>
  <c r="H271" i="2"/>
  <c r="W268" i="2"/>
  <c r="W269" i="2"/>
  <c r="W270" i="2"/>
  <c r="E191" i="2"/>
  <c r="S244" i="2"/>
  <c r="X269" i="2"/>
  <c r="Y269" i="2" s="1"/>
  <c r="Z269" i="2" s="1"/>
  <c r="X270" i="2"/>
  <c r="Y270" i="2" s="1"/>
  <c r="Z270" i="2" s="1"/>
  <c r="S44" i="2"/>
  <c r="M44" i="2"/>
  <c r="M48" i="2"/>
  <c r="J63" i="2"/>
  <c r="S67" i="2"/>
  <c r="M67" i="2"/>
  <c r="W18" i="2"/>
  <c r="S17" i="2"/>
  <c r="Q27" i="2" s="1"/>
  <c r="S27" i="2" s="1"/>
  <c r="V29" i="2"/>
  <c r="V38" i="2"/>
  <c r="S63" i="2"/>
  <c r="V63" i="2"/>
  <c r="X39" i="2"/>
  <c r="X56" i="2"/>
  <c r="W104" i="2"/>
  <c r="G48" i="2"/>
  <c r="S48" i="2"/>
  <c r="S54" i="2"/>
  <c r="S61" i="2" s="1"/>
  <c r="W60" i="2"/>
  <c r="M63" i="2"/>
  <c r="J13" i="2"/>
  <c r="H26" i="2" s="1"/>
  <c r="V48" i="2"/>
  <c r="P48" i="2"/>
  <c r="W57" i="2"/>
  <c r="V13" i="2"/>
  <c r="T26" i="2" s="1"/>
  <c r="V26" i="2" s="1"/>
  <c r="X18" i="2"/>
  <c r="V17" i="2"/>
  <c r="T27" i="2" s="1"/>
  <c r="P17" i="2"/>
  <c r="N27" i="2" s="1"/>
  <c r="P27" i="2" s="1"/>
  <c r="X20" i="2"/>
  <c r="J21" i="2"/>
  <c r="H28" i="2" s="1"/>
  <c r="J28" i="2" s="1"/>
  <c r="S38" i="2"/>
  <c r="X60" i="2"/>
  <c r="W65" i="2"/>
  <c r="W66" i="2"/>
  <c r="V44" i="2"/>
  <c r="P44" i="2"/>
  <c r="X47" i="2"/>
  <c r="X49" i="2"/>
  <c r="X50" i="2"/>
  <c r="X51" i="2"/>
  <c r="X57" i="2"/>
  <c r="P63" i="2"/>
  <c r="X65" i="2"/>
  <c r="X66" i="2"/>
  <c r="V67" i="2"/>
  <c r="J38" i="2"/>
  <c r="G38" i="2"/>
  <c r="S29" i="2"/>
  <c r="W40" i="2"/>
  <c r="Y40" i="2" s="1"/>
  <c r="Z40" i="2" s="1"/>
  <c r="V21" i="2"/>
  <c r="T28" i="2" s="1"/>
  <c r="V28" i="2" s="1"/>
  <c r="G29" i="2"/>
  <c r="X152" i="2"/>
  <c r="X154" i="2"/>
  <c r="Q163" i="2"/>
  <c r="P155" i="2"/>
  <c r="X32" i="2"/>
  <c r="P151" i="2"/>
  <c r="M179" i="2"/>
  <c r="H191" i="2"/>
  <c r="M204" i="2"/>
  <c r="V212" i="2"/>
  <c r="W209" i="2"/>
  <c r="V220" i="2"/>
  <c r="X216" i="2"/>
  <c r="X217" i="2"/>
  <c r="X218" i="2"/>
  <c r="X219" i="2"/>
  <c r="X224" i="2"/>
  <c r="X225" i="2"/>
  <c r="X226" i="2"/>
  <c r="T271" i="2"/>
  <c r="W46" i="2"/>
  <c r="K163" i="2"/>
  <c r="S237" i="2"/>
  <c r="W241" i="2"/>
  <c r="W242" i="2"/>
  <c r="N271" i="2"/>
  <c r="E52" i="2"/>
  <c r="W45" i="2"/>
  <c r="W47" i="2"/>
  <c r="W50" i="2"/>
  <c r="W51" i="2"/>
  <c r="W55" i="2"/>
  <c r="M54" i="2"/>
  <c r="M61" i="2" s="1"/>
  <c r="P38" i="2"/>
  <c r="Q52" i="2"/>
  <c r="G54" i="2"/>
  <c r="G61" i="2" s="1"/>
  <c r="V54" i="2"/>
  <c r="P54" i="2"/>
  <c r="P61" i="2" s="1"/>
  <c r="E163" i="2"/>
  <c r="W105" i="2"/>
  <c r="M151" i="2"/>
  <c r="W153" i="2"/>
  <c r="W154" i="2"/>
  <c r="W156" i="2"/>
  <c r="M155" i="2"/>
  <c r="W158" i="2"/>
  <c r="M183" i="2"/>
  <c r="M187" i="2"/>
  <c r="W190" i="2"/>
  <c r="W197" i="2"/>
  <c r="W198" i="2"/>
  <c r="X199" i="2"/>
  <c r="S227" i="2"/>
  <c r="G239" i="2"/>
  <c r="P239" i="2"/>
  <c r="M239" i="2"/>
  <c r="S250" i="2"/>
  <c r="W252" i="2"/>
  <c r="E271" i="2"/>
  <c r="P254" i="2"/>
  <c r="P67" i="2"/>
  <c r="X153" i="2"/>
  <c r="Y153" i="2" s="1"/>
  <c r="Z153" i="2" s="1"/>
  <c r="V155" i="2"/>
  <c r="X158" i="2"/>
  <c r="W161" i="2"/>
  <c r="W162" i="2"/>
  <c r="W166" i="2"/>
  <c r="W167" i="2"/>
  <c r="W168" i="2"/>
  <c r="Y168" i="2" s="1"/>
  <c r="Z168" i="2" s="1"/>
  <c r="M169" i="2"/>
  <c r="W171" i="2"/>
  <c r="W172" i="2"/>
  <c r="W174" i="2"/>
  <c r="M173" i="2"/>
  <c r="W176" i="2"/>
  <c r="X181" i="2"/>
  <c r="K191" i="2"/>
  <c r="V204" i="2"/>
  <c r="W199" i="2"/>
  <c r="W200" i="2"/>
  <c r="X201" i="2"/>
  <c r="M220" i="2"/>
  <c r="W215" i="2"/>
  <c r="W216" i="2"/>
  <c r="Y216" i="2" s="1"/>
  <c r="Z216" i="2" s="1"/>
  <c r="W217" i="2"/>
  <c r="Y217" i="2" s="1"/>
  <c r="Z217" i="2" s="1"/>
  <c r="W218" i="2"/>
  <c r="W219" i="2"/>
  <c r="Y219" i="2" s="1"/>
  <c r="Z219" i="2" s="1"/>
  <c r="P227" i="2"/>
  <c r="X223" i="2"/>
  <c r="W224" i="2"/>
  <c r="W225" i="2"/>
  <c r="W226" i="2"/>
  <c r="V231" i="2"/>
  <c r="X230" i="2"/>
  <c r="P244" i="2"/>
  <c r="X248" i="2"/>
  <c r="W249" i="2"/>
  <c r="V250" i="2"/>
  <c r="P250" i="2"/>
  <c r="W253" i="2"/>
  <c r="M21" i="2"/>
  <c r="K28" i="2" s="1"/>
  <c r="M28" i="2" s="1"/>
  <c r="M17" i="2"/>
  <c r="K27" i="2" s="1"/>
  <c r="M27" i="2" s="1"/>
  <c r="W20" i="2"/>
  <c r="P29" i="2"/>
  <c r="X22" i="2"/>
  <c r="X23" i="2"/>
  <c r="X24" i="2"/>
  <c r="P21" i="2"/>
  <c r="N28" i="2" s="1"/>
  <c r="P28" i="2" s="1"/>
  <c r="J29" i="2"/>
  <c r="M13" i="2"/>
  <c r="K26" i="2" s="1"/>
  <c r="G13" i="2"/>
  <c r="E26" i="2" s="1"/>
  <c r="S13" i="2"/>
  <c r="Q26" i="2" s="1"/>
  <c r="W16" i="2"/>
  <c r="X14" i="2"/>
  <c r="X15" i="2"/>
  <c r="X16" i="2"/>
  <c r="W32" i="2"/>
  <c r="P13" i="2"/>
  <c r="N26" i="2" s="1"/>
  <c r="P26" i="2" s="1"/>
  <c r="S21" i="2"/>
  <c r="Q28" i="2" s="1"/>
  <c r="S28" i="2" s="1"/>
  <c r="W35" i="2"/>
  <c r="G28" i="2"/>
  <c r="W24" i="2"/>
  <c r="I29" i="1"/>
  <c r="W14" i="2"/>
  <c r="W22" i="2"/>
  <c r="X30" i="2"/>
  <c r="W157" i="2"/>
  <c r="H52" i="2"/>
  <c r="Q61" i="2"/>
  <c r="T163" i="2"/>
  <c r="X166" i="2"/>
  <c r="J165" i="2"/>
  <c r="W170" i="2"/>
  <c r="W181" i="2"/>
  <c r="W188" i="2"/>
  <c r="G187" i="2"/>
  <c r="X189" i="2"/>
  <c r="J187" i="2"/>
  <c r="G204" i="2"/>
  <c r="S204" i="2"/>
  <c r="W251" i="2"/>
  <c r="G250" i="2"/>
  <c r="N52" i="2"/>
  <c r="W56" i="2"/>
  <c r="W175" i="2"/>
  <c r="G17" i="2"/>
  <c r="G27" i="2" s="1"/>
  <c r="W49" i="2"/>
  <c r="X104" i="2"/>
  <c r="W152" i="2"/>
  <c r="X157" i="2"/>
  <c r="K29" i="1"/>
  <c r="W15" i="2"/>
  <c r="W23" i="2"/>
  <c r="M38" i="2"/>
  <c r="W39" i="2"/>
  <c r="G44" i="2"/>
  <c r="J48" i="2"/>
  <c r="K61" i="2"/>
  <c r="G67" i="2"/>
  <c r="J151" i="2"/>
  <c r="N163" i="2"/>
  <c r="G165" i="2"/>
  <c r="G177" i="2" s="1"/>
  <c r="J169" i="2"/>
  <c r="P183" i="2"/>
  <c r="X185" i="2"/>
  <c r="X193" i="2"/>
  <c r="J204" i="2"/>
  <c r="J212" i="2"/>
  <c r="M227" i="2"/>
  <c r="W222" i="2"/>
  <c r="W230" i="2"/>
  <c r="Y230" i="2" s="1"/>
  <c r="Z230" i="2" s="1"/>
  <c r="M244" i="2"/>
  <c r="W247" i="2"/>
  <c r="W19" i="2"/>
  <c r="X64" i="2"/>
  <c r="X160" i="2"/>
  <c r="X256" i="2"/>
  <c r="J254" i="2"/>
  <c r="X19" i="2"/>
  <c r="X45" i="2"/>
  <c r="J44" i="2"/>
  <c r="B29" i="1"/>
  <c r="J17" i="2"/>
  <c r="H27" i="2" s="1"/>
  <c r="J27" i="2" s="1"/>
  <c r="M29" i="2"/>
  <c r="W30" i="2"/>
  <c r="X46" i="2"/>
  <c r="T52" i="2"/>
  <c r="X55" i="2"/>
  <c r="J54" i="2"/>
  <c r="J61" i="2" s="1"/>
  <c r="X59" i="2"/>
  <c r="W64" i="2"/>
  <c r="X105" i="2"/>
  <c r="X156" i="2"/>
  <c r="J155" i="2"/>
  <c r="H163" i="2"/>
  <c r="W160" i="2"/>
  <c r="X167" i="2"/>
  <c r="X174" i="2"/>
  <c r="J173" i="2"/>
  <c r="W185" i="2"/>
  <c r="G183" i="2"/>
  <c r="X215" i="2"/>
  <c r="J220" i="2"/>
  <c r="W243" i="2"/>
  <c r="W59" i="2"/>
  <c r="W180" i="2"/>
  <c r="G179" i="2"/>
  <c r="X184" i="2"/>
  <c r="J183" i="2"/>
  <c r="P191" i="2"/>
  <c r="W189" i="2"/>
  <c r="W193" i="2"/>
  <c r="P212" i="2"/>
  <c r="G220" i="2"/>
  <c r="S220" i="2"/>
  <c r="P237" i="2"/>
  <c r="X240" i="2"/>
  <c r="J239" i="2"/>
  <c r="V239" i="2"/>
  <c r="V271" i="2" s="1"/>
  <c r="X247" i="2"/>
  <c r="X175" i="2"/>
  <c r="Q191" i="2"/>
  <c r="G212" i="2"/>
  <c r="W206" i="2"/>
  <c r="S212" i="2"/>
  <c r="W233" i="2"/>
  <c r="G237" i="2"/>
  <c r="K271" i="2"/>
  <c r="G254" i="2"/>
  <c r="Y258" i="2"/>
  <c r="Z258" i="2" s="1"/>
  <c r="W214" i="2"/>
  <c r="X222" i="2"/>
  <c r="J237" i="2"/>
  <c r="X233" i="2"/>
  <c r="X241" i="2"/>
  <c r="X251" i="2"/>
  <c r="J250" i="2"/>
  <c r="M212" i="2"/>
  <c r="J231" i="2"/>
  <c r="X229" i="2"/>
  <c r="G231" i="2"/>
  <c r="X245" i="2"/>
  <c r="J244" i="2"/>
  <c r="Q271" i="2"/>
  <c r="V191" i="2" l="1"/>
  <c r="Y200" i="2"/>
  <c r="Z200" i="2" s="1"/>
  <c r="X179" i="2"/>
  <c r="S177" i="2"/>
  <c r="Y154" i="2"/>
  <c r="Z154" i="2" s="1"/>
  <c r="Y203" i="2"/>
  <c r="Z203" i="2" s="1"/>
  <c r="V177" i="2"/>
  <c r="Y211" i="2"/>
  <c r="Z211" i="2" s="1"/>
  <c r="Y197" i="2"/>
  <c r="Z197" i="2" s="1"/>
  <c r="Y162" i="2"/>
  <c r="Z162" i="2" s="1"/>
  <c r="Y209" i="2"/>
  <c r="Z209" i="2" s="1"/>
  <c r="X237" i="2"/>
  <c r="X187" i="2"/>
  <c r="X191" i="2" s="1"/>
  <c r="Y253" i="2"/>
  <c r="Z253" i="2" s="1"/>
  <c r="Y248" i="2"/>
  <c r="Z248" i="2" s="1"/>
  <c r="Y172" i="2"/>
  <c r="Z172" i="2" s="1"/>
  <c r="Y199" i="2"/>
  <c r="Z199" i="2" s="1"/>
  <c r="V61" i="2"/>
  <c r="Y259" i="2"/>
  <c r="Z259" i="2" s="1"/>
  <c r="Y257" i="2"/>
  <c r="Z257" i="2" s="1"/>
  <c r="Y24" i="2"/>
  <c r="Z24" i="2" s="1"/>
  <c r="Y176" i="2"/>
  <c r="Z176" i="2" s="1"/>
  <c r="X183" i="2"/>
  <c r="Y201" i="2"/>
  <c r="Z201" i="2" s="1"/>
  <c r="Y242" i="2"/>
  <c r="Z242" i="2" s="1"/>
  <c r="Y234" i="2"/>
  <c r="Z234" i="2" s="1"/>
  <c r="Y207" i="2"/>
  <c r="Z207" i="2" s="1"/>
  <c r="P177" i="2"/>
  <c r="Y208" i="2"/>
  <c r="Z208" i="2" s="1"/>
  <c r="Y167" i="2"/>
  <c r="Z167" i="2" s="1"/>
  <c r="Y198" i="2"/>
  <c r="Z198" i="2" s="1"/>
  <c r="X254" i="2"/>
  <c r="Y224" i="2"/>
  <c r="Z224" i="2" s="1"/>
  <c r="Y268" i="2"/>
  <c r="Z268" i="2" s="1"/>
  <c r="Y202" i="2"/>
  <c r="Z202" i="2" s="1"/>
  <c r="M177" i="2"/>
  <c r="Y236" i="2"/>
  <c r="Z236" i="2" s="1"/>
  <c r="Y210" i="2"/>
  <c r="Z210" i="2" s="1"/>
  <c r="Y171" i="2"/>
  <c r="Z171" i="2" s="1"/>
  <c r="X212" i="2"/>
  <c r="X159" i="2"/>
  <c r="Y249" i="2"/>
  <c r="Z249" i="2" s="1"/>
  <c r="Y223" i="2"/>
  <c r="Z223" i="2" s="1"/>
  <c r="Y161" i="2"/>
  <c r="Z161" i="2" s="1"/>
  <c r="S271" i="2"/>
  <c r="Y190" i="2"/>
  <c r="Z190" i="2" s="1"/>
  <c r="S191" i="2"/>
  <c r="X204" i="2"/>
  <c r="Y226" i="2"/>
  <c r="Z226" i="2" s="1"/>
  <c r="Y182" i="2"/>
  <c r="Z182" i="2" s="1"/>
  <c r="X250" i="2"/>
  <c r="Y256" i="2"/>
  <c r="Z256" i="2" s="1"/>
  <c r="M271" i="2"/>
  <c r="Y20" i="2"/>
  <c r="Z20" i="2" s="1"/>
  <c r="Y241" i="2"/>
  <c r="Z241" i="2" s="1"/>
  <c r="Y189" i="2"/>
  <c r="Z189" i="2" s="1"/>
  <c r="Y181" i="2"/>
  <c r="Z181" i="2" s="1"/>
  <c r="Y218" i="2"/>
  <c r="Z218" i="2" s="1"/>
  <c r="Y252" i="2"/>
  <c r="Z252" i="2" s="1"/>
  <c r="M191" i="2"/>
  <c r="Y185" i="2"/>
  <c r="Z185" i="2" s="1"/>
  <c r="W165" i="2"/>
  <c r="Y235" i="2"/>
  <c r="Z235" i="2" s="1"/>
  <c r="X151" i="2"/>
  <c r="X169" i="2"/>
  <c r="X58" i="2"/>
  <c r="G163" i="2"/>
  <c r="W67" i="2"/>
  <c r="Y18" i="2"/>
  <c r="Z18" i="2" s="1"/>
  <c r="S163" i="2"/>
  <c r="M52" i="2"/>
  <c r="Y50" i="2"/>
  <c r="Z50" i="2" s="1"/>
  <c r="Y60" i="2"/>
  <c r="Z60" i="2" s="1"/>
  <c r="Y51" i="2"/>
  <c r="Z51" i="2" s="1"/>
  <c r="X28" i="2"/>
  <c r="V52" i="2"/>
  <c r="X38" i="2"/>
  <c r="P25" i="2"/>
  <c r="P36" i="2" s="1"/>
  <c r="V163" i="2"/>
  <c r="G52" i="2"/>
  <c r="W27" i="2"/>
  <c r="Y47" i="2"/>
  <c r="Z47" i="2" s="1"/>
  <c r="Y66" i="2"/>
  <c r="Y65" i="2"/>
  <c r="Z65" i="2" s="1"/>
  <c r="S52" i="2"/>
  <c r="M163" i="2"/>
  <c r="X48" i="2"/>
  <c r="P52" i="2"/>
  <c r="X17" i="2"/>
  <c r="X63" i="2"/>
  <c r="Y57" i="2"/>
  <c r="Z57" i="2" s="1"/>
  <c r="P163" i="2"/>
  <c r="W44" i="2"/>
  <c r="Y23" i="2"/>
  <c r="Z23" i="2" s="1"/>
  <c r="W231" i="2"/>
  <c r="X220" i="2"/>
  <c r="Y105" i="2"/>
  <c r="Z105" i="2" s="1"/>
  <c r="Y166" i="2"/>
  <c r="Z166" i="2" s="1"/>
  <c r="P271" i="2"/>
  <c r="X227" i="2"/>
  <c r="Y46" i="2"/>
  <c r="Z46" i="2" s="1"/>
  <c r="J271" i="2"/>
  <c r="Y32" i="2"/>
  <c r="Z32" i="2" s="1"/>
  <c r="Y158" i="2"/>
  <c r="Z158" i="2" s="1"/>
  <c r="Y225" i="2"/>
  <c r="Z225" i="2" s="1"/>
  <c r="N25" i="2"/>
  <c r="Y15" i="2"/>
  <c r="Z15" i="2" s="1"/>
  <c r="W28" i="2"/>
  <c r="Y35" i="2"/>
  <c r="Z35" i="2" s="1"/>
  <c r="X21" i="2"/>
  <c r="Y16" i="2"/>
  <c r="Z16" i="2" s="1"/>
  <c r="X13" i="2"/>
  <c r="Y255" i="2"/>
  <c r="Z255" i="2" s="1"/>
  <c r="W254" i="2"/>
  <c r="W220" i="2"/>
  <c r="Y214" i="2"/>
  <c r="Z214" i="2" s="1"/>
  <c r="Y233" i="2"/>
  <c r="Z233" i="2" s="1"/>
  <c r="W237" i="2"/>
  <c r="Y237" i="2" s="1"/>
  <c r="Z237" i="2" s="1"/>
  <c r="X239" i="2"/>
  <c r="Y240" i="2"/>
  <c r="Z240" i="2" s="1"/>
  <c r="Y180" i="2"/>
  <c r="Z180" i="2" s="1"/>
  <c r="W179" i="2"/>
  <c r="Y179" i="2" s="1"/>
  <c r="Z179" i="2" s="1"/>
  <c r="W38" i="2"/>
  <c r="Y39" i="2"/>
  <c r="Z39" i="2" s="1"/>
  <c r="Y188" i="2"/>
  <c r="Z188" i="2" s="1"/>
  <c r="W187" i="2"/>
  <c r="M26" i="2"/>
  <c r="M25" i="2" s="1"/>
  <c r="M36" i="2" s="1"/>
  <c r="K25" i="2"/>
  <c r="V27" i="2"/>
  <c r="V25" i="2" s="1"/>
  <c r="V36" i="2" s="1"/>
  <c r="T25" i="2"/>
  <c r="Y43" i="2"/>
  <c r="Z43" i="2" s="1"/>
  <c r="X231" i="2"/>
  <c r="Y229" i="2"/>
  <c r="Z229" i="2" s="1"/>
  <c r="Y193" i="2"/>
  <c r="Z193" i="2" s="1"/>
  <c r="W204" i="2"/>
  <c r="W58" i="2"/>
  <c r="Y59" i="2"/>
  <c r="Z59" i="2" s="1"/>
  <c r="W29" i="2"/>
  <c r="Y30" i="2"/>
  <c r="Z30" i="2" s="1"/>
  <c r="Y215" i="2"/>
  <c r="Z215" i="2" s="1"/>
  <c r="J52" i="2"/>
  <c r="Y175" i="2"/>
  <c r="Z175" i="2" s="1"/>
  <c r="W173" i="2"/>
  <c r="Y251" i="2"/>
  <c r="Z251" i="2" s="1"/>
  <c r="W250" i="2"/>
  <c r="J191" i="2"/>
  <c r="G26" i="2"/>
  <c r="E25" i="2"/>
  <c r="Y243" i="2"/>
  <c r="Z243" i="2" s="1"/>
  <c r="W239" i="2"/>
  <c r="Y160" i="2"/>
  <c r="Z160" i="2" s="1"/>
  <c r="W159" i="2"/>
  <c r="Y55" i="2"/>
  <c r="Z55" i="2" s="1"/>
  <c r="X54" i="2"/>
  <c r="X61" i="2" s="1"/>
  <c r="X44" i="2"/>
  <c r="Y19" i="2"/>
  <c r="Z19" i="2" s="1"/>
  <c r="Y184" i="2"/>
  <c r="Z184" i="2" s="1"/>
  <c r="J26" i="2"/>
  <c r="H25" i="2"/>
  <c r="Y49" i="2"/>
  <c r="Z49" i="2" s="1"/>
  <c r="W48" i="2"/>
  <c r="Y56" i="2"/>
  <c r="Z56" i="2" s="1"/>
  <c r="W54" i="2"/>
  <c r="Y170" i="2"/>
  <c r="Z170" i="2" s="1"/>
  <c r="W169" i="2"/>
  <c r="Y157" i="2"/>
  <c r="Z157" i="2" s="1"/>
  <c r="W155" i="2"/>
  <c r="Y22" i="2"/>
  <c r="Z22" i="2" s="1"/>
  <c r="W21" i="2"/>
  <c r="W17" i="2"/>
  <c r="S26" i="2"/>
  <c r="S25" i="2" s="1"/>
  <c r="S36" i="2" s="1"/>
  <c r="Q25" i="2"/>
  <c r="X165" i="2"/>
  <c r="G271" i="2"/>
  <c r="W212" i="2"/>
  <c r="Y206" i="2"/>
  <c r="Z206" i="2" s="1"/>
  <c r="Y156" i="2"/>
  <c r="Z156" i="2" s="1"/>
  <c r="X155" i="2"/>
  <c r="W183" i="2"/>
  <c r="Y183" i="2" s="1"/>
  <c r="Z183" i="2" s="1"/>
  <c r="X244" i="2"/>
  <c r="Y245" i="2"/>
  <c r="Z245" i="2" s="1"/>
  <c r="Y174" i="2"/>
  <c r="Z174" i="2" s="1"/>
  <c r="X173" i="2"/>
  <c r="Y64" i="2"/>
  <c r="Z64" i="2" s="1"/>
  <c r="W63" i="2"/>
  <c r="Y247" i="2"/>
  <c r="Z247" i="2" s="1"/>
  <c r="W244" i="2"/>
  <c r="Y222" i="2"/>
  <c r="Z222" i="2" s="1"/>
  <c r="W227" i="2"/>
  <c r="Y152" i="2"/>
  <c r="Z152" i="2" s="1"/>
  <c r="W151" i="2"/>
  <c r="G191" i="2"/>
  <c r="J177" i="2"/>
  <c r="Y14" i="2"/>
  <c r="Z14" i="2" s="1"/>
  <c r="W13" i="2"/>
  <c r="Y104" i="2"/>
  <c r="Z104" i="2" s="1"/>
  <c r="Y45" i="2"/>
  <c r="Z45" i="2" s="1"/>
  <c r="Y151" i="2" l="1"/>
  <c r="Z151" i="2" s="1"/>
  <c r="Y212" i="2"/>
  <c r="Z212" i="2" s="1"/>
  <c r="Y204" i="2"/>
  <c r="Z204" i="2" s="1"/>
  <c r="Y250" i="2"/>
  <c r="Z250" i="2" s="1"/>
  <c r="Y231" i="2"/>
  <c r="Z231" i="2" s="1"/>
  <c r="Y169" i="2"/>
  <c r="Z169" i="2" s="1"/>
  <c r="Y67" i="2"/>
  <c r="Z67" i="2" s="1"/>
  <c r="X177" i="2"/>
  <c r="X271" i="2"/>
  <c r="Y63" i="2"/>
  <c r="Z63" i="2" s="1"/>
  <c r="Y29" i="2"/>
  <c r="Z29" i="2" s="1"/>
  <c r="M272" i="2"/>
  <c r="M274" i="2" s="1"/>
  <c r="Y28" i="2"/>
  <c r="Z28" i="2" s="1"/>
  <c r="V272" i="2"/>
  <c r="L28" i="1" s="1"/>
  <c r="V274" i="2" s="1"/>
  <c r="Y17" i="2"/>
  <c r="Z17" i="2" s="1"/>
  <c r="S272" i="2"/>
  <c r="L27" i="1" s="1"/>
  <c r="S274" i="2" s="1"/>
  <c r="X52" i="2"/>
  <c r="X27" i="2"/>
  <c r="Y27" i="2" s="1"/>
  <c r="Z27" i="2" s="1"/>
  <c r="Y38" i="2"/>
  <c r="Z38" i="2" s="1"/>
  <c r="X163" i="2"/>
  <c r="Y21" i="2"/>
  <c r="Z21" i="2" s="1"/>
  <c r="Y220" i="2"/>
  <c r="Z220" i="2" s="1"/>
  <c r="Y227" i="2"/>
  <c r="Z227" i="2" s="1"/>
  <c r="Y155" i="2"/>
  <c r="Z155" i="2" s="1"/>
  <c r="Y54" i="2"/>
  <c r="Z54" i="2" s="1"/>
  <c r="P272" i="2"/>
  <c r="P274" i="2" s="1"/>
  <c r="X26" i="2"/>
  <c r="J25" i="2"/>
  <c r="J36" i="2" s="1"/>
  <c r="W26" i="2"/>
  <c r="G25" i="2"/>
  <c r="G36" i="2" s="1"/>
  <c r="G272" i="2" s="1"/>
  <c r="W61" i="2"/>
  <c r="Y61" i="2" s="1"/>
  <c r="Z61" i="2" s="1"/>
  <c r="Y58" i="2"/>
  <c r="Z58" i="2" s="1"/>
  <c r="W191" i="2"/>
  <c r="Y191" i="2" s="1"/>
  <c r="Z191" i="2" s="1"/>
  <c r="Y187" i="2"/>
  <c r="Z187" i="2" s="1"/>
  <c r="W177" i="2"/>
  <c r="W271" i="2"/>
  <c r="Y254" i="2"/>
  <c r="Z254" i="2" s="1"/>
  <c r="W163" i="2"/>
  <c r="Y159" i="2"/>
  <c r="Z159" i="2" s="1"/>
  <c r="W52" i="2"/>
  <c r="Y48" i="2"/>
  <c r="Z48" i="2" s="1"/>
  <c r="Y44" i="2"/>
  <c r="Z44" i="2" s="1"/>
  <c r="Y239" i="2"/>
  <c r="Z239" i="2" s="1"/>
  <c r="Y173" i="2"/>
  <c r="Z173" i="2" s="1"/>
  <c r="Y165" i="2"/>
  <c r="Z165" i="2" s="1"/>
  <c r="Y13" i="2"/>
  <c r="Z13" i="2" s="1"/>
  <c r="Y244" i="2"/>
  <c r="Z244" i="2" s="1"/>
  <c r="C27" i="1" l="1"/>
  <c r="N27" i="1" s="1"/>
  <c r="B27" i="1" s="1"/>
  <c r="Y177" i="2"/>
  <c r="Z177" i="2" s="1"/>
  <c r="Y271" i="2"/>
  <c r="Z271" i="2" s="1"/>
  <c r="L30" i="1"/>
  <c r="Y52" i="2"/>
  <c r="Z52" i="2" s="1"/>
  <c r="X25" i="2"/>
  <c r="X36" i="2" s="1"/>
  <c r="X272" i="2" s="1"/>
  <c r="Y163" i="2"/>
  <c r="Z163" i="2" s="1"/>
  <c r="Y26" i="2"/>
  <c r="Z26" i="2" s="1"/>
  <c r="W25" i="2"/>
  <c r="G274" i="2" l="1"/>
  <c r="I27" i="1"/>
  <c r="K27" i="1"/>
  <c r="Y25" i="2"/>
  <c r="Z25" i="2" s="1"/>
  <c r="W36" i="2"/>
  <c r="W272" i="2" l="1"/>
  <c r="W274" i="2" s="1"/>
  <c r="Y36" i="2"/>
  <c r="Y272" i="2" l="1"/>
  <c r="Z272" i="2" s="1"/>
  <c r="Z36" i="2"/>
  <c r="J163" i="2" l="1"/>
  <c r="J272" i="2" s="1"/>
  <c r="C28" i="1" l="1"/>
  <c r="J276" i="2"/>
  <c r="N28" i="1"/>
  <c r="B28" i="1" s="1"/>
  <c r="B30" i="1" s="1"/>
  <c r="J274" i="2"/>
  <c r="C30" i="1"/>
  <c r="N30" i="1" l="1"/>
  <c r="K28" i="1"/>
  <c r="K30" i="1" s="1"/>
  <c r="M29" i="1"/>
  <c r="M30" i="1" s="1"/>
  <c r="X274" i="2"/>
  <c r="I28" i="1"/>
  <c r="I30" i="1" s="1"/>
</calcChain>
</file>

<file path=xl/sharedStrings.xml><?xml version="1.0" encoding="utf-8"?>
<sst xmlns="http://schemas.openxmlformats.org/spreadsheetml/2006/main" count="964" uniqueCount="526">
  <si>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</si>
  <si>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</si>
  <si>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</si>
  <si>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</si>
  <si>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</si>
  <si>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</si>
  <si>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</si>
  <si>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</si>
  <si>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</si>
  <si>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</si>
  <si>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</si>
  <si>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</si>
  <si>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</si>
  <si>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</si>
  <si>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</si>
  <si>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</si>
  <si>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</si>
  <si>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</si>
  <si>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</si>
  <si>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</si>
  <si>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</si>
  <si>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</si>
  <si>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</si>
  <si>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</si>
  <si>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</si>
  <si>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</si>
  <si>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</si>
  <si>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</si>
  <si>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</si>
  <si>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</si>
  <si>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</si>
  <si>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</si>
  <si>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</si>
  <si>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</si>
  <si>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</si>
  <si>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</si>
  <si>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</si>
  <si>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</si>
  <si>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</si>
  <si>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</si>
  <si>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</si>
  <si>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</si>
  <si>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</si>
  <si>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</si>
  <si>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</si>
  <si>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</si>
  <si>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</si>
  <si>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</si>
  <si>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</si>
  <si>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</si>
  <si>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</si>
  <si>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</si>
  <si>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</si>
  <si>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</si>
  <si>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</si>
  <si>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</si>
  <si>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</si>
  <si>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</si>
  <si>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</si>
  <si>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</si>
  <si>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</si>
  <si>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</si>
  <si>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</si>
  <si>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</si>
  <si>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</si>
  <si>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</si>
  <si>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</si>
  <si>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</si>
  <si>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</si>
  <si>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</si>
  <si>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</si>
  <si>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</si>
  <si>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</si>
  <si>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</si>
  <si>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</si>
  <si>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</si>
  <si>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</si>
  <si>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</si>
  <si>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</si>
  <si>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</si>
  <si>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</si>
  <si>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</si>
  <si>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</si>
  <si>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</si>
  <si>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</si>
  <si>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</si>
  <si>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</si>
  <si>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</si>
  <si>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</si>
  <si>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</si>
  <si>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</si>
  <si>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</si>
  <si>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</si>
  <si>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</si>
  <si>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</si>
  <si>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</si>
  <si>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</si>
  <si>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</si>
  <si>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</si>
  <si>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</si>
  <si>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</si>
  <si>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</si>
  <si>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</si>
  <si>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</si>
  <si>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</si>
  <si>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</si>
  <si>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</si>
  <si>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</si>
  <si>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</si>
  <si>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</si>
  <si>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</si>
  <si>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</si>
  <si>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</si>
  <si>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</si>
  <si>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</si>
  <si>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</si>
  <si>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</si>
  <si>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</si>
  <si>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</si>
  <si>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</si>
  <si>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</si>
  <si>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</si>
  <si>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</si>
  <si>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</si>
  <si>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</si>
  <si>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</si>
  <si>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</si>
  <si>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</si>
  <si>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</si>
  <si>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</si>
  <si>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</si>
  <si>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</si>
  <si>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</si>
  <si>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</si>
  <si>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</si>
  <si>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</si>
  <si>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</si>
  <si>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</si>
  <si>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</si>
  <si>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</si>
  <si>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</si>
  <si>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</si>
  <si>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</si>
  <si>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</si>
  <si>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</si>
  <si>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</si>
  <si>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</si>
  <si>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</si>
  <si>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</si>
  <si>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</si>
  <si>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</si>
  <si>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</si>
  <si>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</si>
  <si>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</si>
  <si>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</si>
  <si>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</si>
  <si>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</si>
  <si>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</si>
  <si>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</si>
  <si>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</si>
  <si>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</si>
  <si>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</si>
  <si>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</si>
  <si>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</si>
  <si>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</si>
  <si>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</si>
  <si>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</si>
  <si>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</si>
  <si>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</si>
  <si>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</si>
  <si>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</si>
  <si>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</si>
  <si>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</si>
  <si>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</si>
  <si>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</si>
  <si>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</si>
  <si>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</si>
  <si>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</si>
  <si>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</si>
  <si>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</si>
  <si>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</si>
  <si>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</si>
  <si>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</si>
  <si>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</si>
  <si>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</si>
  <si>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</si>
  <si>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</si>
  <si>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</si>
  <si>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</si>
  <si>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</si>
  <si>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</si>
  <si>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</si>
  <si>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</si>
  <si>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</si>
  <si>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</si>
  <si>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</si>
  <si>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</si>
  <si>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</si>
  <si>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</si>
  <si>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</si>
  <si>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</si>
  <si>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</si>
  <si>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</si>
  <si>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</si>
  <si>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</si>
  <si>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</si>
  <si>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</si>
  <si>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</si>
  <si>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</si>
  <si>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</si>
  <si>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</si>
  <si>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</si>
  <si>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</si>
  <si>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</si>
  <si>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</si>
  <si>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</si>
  <si>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</si>
  <si>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</si>
  <si>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</si>
  <si>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</si>
  <si>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</si>
  <si>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</si>
  <si>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</si>
  <si>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</si>
  <si>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</si>
  <si>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</si>
  <si>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</si>
  <si>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</si>
  <si>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</si>
  <si>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</si>
  <si>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</si>
  <si>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</si>
  <si>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</si>
  <si>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</si>
  <si>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</si>
  <si>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</si>
  <si>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</si>
  <si>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</si>
  <si>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</si>
  <si>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</si>
  <si>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</si>
  <si>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</si>
  <si>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</si>
  <si>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</si>
  <si>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</si>
  <si>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</si>
  <si>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</si>
  <si>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</si>
  <si>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</si>
  <si>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</si>
  <si>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</si>
  <si>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</si>
  <si>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</si>
  <si>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</si>
  <si>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</si>
  <si>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</si>
  <si>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</si>
  <si>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</si>
  <si>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</si>
  <si>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</si>
  <si>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</si>
  <si>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</si>
  <si>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</si>
  <si>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</si>
  <si>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</si>
  <si>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</si>
  <si>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</si>
  <si>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</si>
  <si>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</si>
  <si>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</si>
  <si>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</si>
  <si>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</si>
  <si>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</si>
  <si>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</si>
  <si>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</si>
  <si>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</si>
  <si>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</si>
  <si>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</si>
  <si>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</si>
  <si>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</si>
  <si>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</si>
  <si>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</si>
  <si>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</si>
  <si>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</si>
  <si>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</si>
  <si>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</si>
  <si>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</si>
  <si>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</si>
  <si>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</si>
  <si>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</si>
  <si>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</si>
  <si>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</si>
  <si>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</si>
  <si>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</si>
  <si>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</si>
  <si>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</si>
  <si>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</si>
  <si>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</si>
  <si>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</si>
  <si>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</si>
  <si>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</si>
  <si>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</si>
  <si>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</si>
  <si>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</si>
  <si>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</si>
  <si>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</si>
  <si>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</si>
  <si>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</si>
  <si>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</si>
  <si>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</si>
  <si>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</si>
  <si>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</si>
  <si>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</si>
  <si>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</si>
  <si>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</si>
  <si>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</si>
  <si>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</si>
  <si>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</si>
  <si>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</si>
  <si>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</si>
  <si>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</si>
  <si>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</si>
  <si>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</si>
  <si>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</si>
  <si>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</si>
  <si>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</si>
  <si>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</si>
  <si>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</si>
  <si>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</si>
  <si>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</si>
  <si>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</si>
  <si>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</si>
  <si>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</si>
  <si>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</si>
  <si>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</si>
  <si>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</si>
  <si>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</si>
  <si>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</si>
  <si>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</si>
  <si>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</si>
  <si>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</si>
  <si>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</si>
  <si>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Тетяна Лазарєва, комункаційний менеджер проекту</t>
  </si>
  <si>
    <t>Колєсніченко Тетяна, смм-, контент-менеджер проекту</t>
  </si>
  <si>
    <t>Остап Вакулюк,ведучий</t>
  </si>
  <si>
    <t>змін</t>
  </si>
  <si>
    <t>Черепушко Ярослав, проектний менеджер, грант-координатор</t>
  </si>
  <si>
    <t>Іванько Ігор, оператор-постановник</t>
  </si>
  <si>
    <t>Робський Владислав, режисер</t>
  </si>
  <si>
    <t>Ірина Копил, продюсерка</t>
  </si>
  <si>
    <t>Калюжна Аліса, комунікаційний менеджер 2</t>
  </si>
  <si>
    <t>Ольга Чаповська, продюсерка</t>
  </si>
  <si>
    <t>Вартість квитків (Київ - Париж), Запорощенко</t>
  </si>
  <si>
    <t>Вартість квитків (Париж-Варшава) Запорощенко</t>
  </si>
  <si>
    <t>Вартість квитків (Варшава-Львів) Запорощенко</t>
  </si>
  <si>
    <t>2.1.4</t>
  </si>
  <si>
    <t>Вартість квитків (Львів-Ходорів) Запорощенко</t>
  </si>
  <si>
    <t>2.1.5</t>
  </si>
  <si>
    <t>Вартість квитків (Ходорів-Київ) Запорощенко</t>
  </si>
  <si>
    <t>Рахунки з готелів (Париж) Запорощенко, 1 номер хостел</t>
  </si>
  <si>
    <t>Рахунки з готелів (Варшава) Запорощенко, 1 номер хостел</t>
  </si>
  <si>
    <t>Рахунки з готелів (Львів) Запорощенко, 1 номер хостел</t>
  </si>
  <si>
    <t>Оренда приміщення для проведення презентаційного заходу та телемоста з Кшиштофом Зануссі (Кінотеатр Жовтень, конференц-зала, 60 м2)</t>
  </si>
  <si>
    <t>годин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</si>
  <si>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</si>
  <si>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</si>
  <si>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</si>
  <si>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</si>
  <si>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</si>
  <si>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</si>
  <si>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</si>
  <si>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</si>
  <si>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</si>
  <si>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</si>
  <si>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</si>
  <si>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</si>
  <si>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</si>
  <si>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</si>
  <si>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</si>
  <si>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</si>
  <si>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</si>
  <si>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</si>
  <si>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</si>
  <si>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</si>
  <si>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</si>
  <si>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</si>
  <si>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</si>
  <si>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</si>
  <si>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</si>
  <si>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</si>
  <si>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</si>
  <si>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</si>
  <si>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</si>
  <si>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</si>
  <si>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</si>
  <si>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</si>
  <si>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</si>
  <si>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</si>
  <si>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</si>
  <si>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</si>
  <si>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</si>
  <si>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</si>
  <si>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</si>
  <si>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</si>
  <si>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</si>
  <si>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</si>
  <si>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4.2.46</t>
  </si>
  <si>
    <t>SONY PXW-FX9V Camera E-mount / комплект камери</t>
  </si>
  <si>
    <t>діб</t>
  </si>
  <si>
    <t>SONY G Series XQD Memory card 128 GB / карта пам'яті, 10 шт.</t>
  </si>
  <si>
    <t>Hand Held TILTA 15mm Universal Pro Hand Grip System KIT/ комплект</t>
  </si>
  <si>
    <t>Sony a7SIII kit (cage+mic Rode video mic PRO ) +mattebox 4x5.6 +support</t>
  </si>
  <si>
    <t>card 64 gb, 8 шт.</t>
  </si>
  <si>
    <t>card reader</t>
  </si>
  <si>
    <t>Follow Focus ARRI FF-5 Cine KIT/ комплект</t>
  </si>
  <si>
    <t>Matte Box ARRI MB20 II KIT / комплект компендіума 1 шт.</t>
  </si>
  <si>
    <t>Camera Filter 4x5,6 Clear/ Фільтр скляний 1 шт.</t>
  </si>
  <si>
    <t>7 Camera Filter 4x5,6 Polariser/ Фільтр скляний 1,00 3,20 21 67,20 1 шт.</t>
  </si>
  <si>
    <t>Metabones lens adapter E-FD 2 шт.</t>
  </si>
  <si>
    <t>Metabones lens adapter E-PL 2 шт.</t>
  </si>
  <si>
    <t>Vario ND filter 2 шт.</t>
  </si>
  <si>
    <t xml:space="preserve">8 ZEISS MILVUS lenses EF T1,4-2,8 15,21,35,50,85,135mm / комплект об'єктивів  1 шт.
</t>
  </si>
  <si>
    <t>25-100mm Laowa OOOM T2.9 Cine / об'єктив 1 шт.</t>
  </si>
  <si>
    <t>Magic ARM</t>
  </si>
  <si>
    <t>FL600/600M Mat 1 шт.</t>
  </si>
  <si>
    <t>Fomex LiteGrid for 1×1 FL600 LED Mat 1 шт.</t>
  </si>
  <si>
    <t>Fomex Easy Softbox for 1×1 FL600 LED Mat 1 шт.</t>
  </si>
  <si>
    <t>Tripod Sahtler Video 20 1 шт.</t>
  </si>
  <si>
    <t>Dedolight 150W 1 шт.</t>
  </si>
  <si>
    <t>Arri daylight M18 (1800w)* 1 шт.</t>
  </si>
  <si>
    <t>K5600 JOKER-BUG 800W HMI* 1 шт.</t>
  </si>
  <si>
    <t>Frost frame 4х4 portative + snapgrid 1 шт.</t>
  </si>
  <si>
    <t>Boom + High-roller 1 шт.</t>
  </si>
  <si>
    <t>C-stand 40’’ + extension 4 шт.</t>
  </si>
  <si>
    <t>C-stand 30’’ + extension 2 шт.</t>
  </si>
  <si>
    <t>Combo stand 2 шт.</t>
  </si>
  <si>
    <t>Low-boy 1 шт.</t>
  </si>
  <si>
    <t>Butterfly 6x6 +snapgrid 6x6 1 шт.</t>
  </si>
  <si>
    <t>Super clamp 2 шт.</t>
  </si>
  <si>
    <t>Magic-arm 1 шт.</t>
  </si>
  <si>
    <t>Sandbag 8 шт.</t>
  </si>
  <si>
    <t>flags, nets, cookies 1 шт.</t>
  </si>
  <si>
    <t>Hazer / średniej wielkości / 1 шт.</t>
  </si>
  <si>
    <t>Frost (1\4, 1\8), ND (0.9); CTO (1\2, 1\4 1\8), CTB (Full, 1\4,1\8) Minus Green 1/2, Plus Green 1/4 Effect filters 1 шт.</t>
  </si>
  <si>
    <t>Distribution ( surge protector) 5,10, 30-40 m 1 шт.</t>
  </si>
  <si>
    <t>Dimmer 1Kw 3 шт.</t>
  </si>
  <si>
    <t>Tango Roller &gt;&gt; Slider (100mm base)+slider stands 1 шт.</t>
  </si>
  <si>
    <t>DJI RS 2 Gimbal Stabilizer Pro Combo 1 шт.</t>
  </si>
  <si>
    <t>Rode Stereo VideoMic Pro Rycote / мікрофон накамерний 1 шт.</t>
  </si>
  <si>
    <t>Петлички Sennheiser EW 112P G4 2 шт.</t>
  </si>
  <si>
    <t>Teradek 500 1 шт.</t>
  </si>
  <si>
    <t>Monitor 5’’ TVLogic + HDMI cable + batteries 1 шт.</t>
  </si>
  <si>
    <t>Дим машина Chauvet DJ Hurricane 2000 1 шт.</t>
  </si>
  <si>
    <t>Оренда дрона з оператором</t>
  </si>
  <si>
    <t>Витрати на таргетовану рекламу в Facebook та YouTube (показ ретроспективи фільмів Кшиштфа Зануссі в Києві)</t>
  </si>
  <si>
    <t>кампанія</t>
  </si>
  <si>
    <t>Послуги монтажу фільму, 30 змін Пешко Марина</t>
  </si>
  <si>
    <t>зміна</t>
  </si>
  <si>
    <t>Послуги монтажу фільму, 30 змін Яремчук Марія</t>
  </si>
  <si>
    <t>Послуги колорування фільму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</si>
  <si>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</si>
  <si>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</si>
  <si>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</si>
  <si>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</si>
  <si>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</si>
  <si>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</si>
  <si>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</si>
  <si>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</si>
  <si>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Послуги редактора фільму, ФОП Мегель</t>
  </si>
  <si>
    <t>Послуги розшифровки фільму для формування тексту субтитрів, ФОП Глонь</t>
  </si>
  <si>
    <t>Послуги перекладу субтитрів на польську та англійську мови, ФОП Глонь</t>
  </si>
  <si>
    <t>Послуги партнера-копродюсера фільму натериторії Польщі та Німеччини MICHAŁ KOWALSKI (Equites Fund)</t>
  </si>
  <si>
    <t>Експерт-консультант журналіст (досвідчений інтерв'юер) для консультацій режисера перед і під час інтерв'ю Кшиштофа Зануссі, ФОП Панасюк</t>
  </si>
  <si>
    <t>Експерт-консультант психолог для консультацій режисера перед і під час інтерв'ю Кшиштофа Зануссі</t>
  </si>
  <si>
    <t>Послуги оренди кінозалу для проведення ретроспективного показу фільмів Кшиштофа Зануссі (6 фільмів, 6 показів)</t>
  </si>
  <si>
    <t>Послуга зйомки події та проведення трансляції презентаційної події за участі режисера, Кшиштофа Зануссі (онлайн), польських та українстких телеканалів (онлайн), журналістів (конференц-зала кінотеатру Жовтень)</t>
  </si>
  <si>
    <t>Послуга розробки дизайн-стилю проекту (лого, постер фільму, стиль, розробка шаблонів для інформаційних та смм-повідомлень проекту), ФОП</t>
  </si>
  <si>
    <t>Послуга розробки моушн-графіки, ФОП</t>
  </si>
  <si>
    <t>Банківске обслуговування</t>
  </si>
  <si>
    <t>Звукорежисер (проводиться відбір), ФОП</t>
  </si>
  <si>
    <t>Другий оператор (Україна, проводиться відбір), ЦПХ</t>
  </si>
  <si>
    <t>Другий оператор (Польща, проводиться відбір), ЦПХ</t>
  </si>
  <si>
    <t>Лінійний продюсер  в Польщі (резидент України, проводиться відбір), ЦПХ</t>
  </si>
  <si>
    <t>проект</t>
  </si>
  <si>
    <t>місяць</t>
  </si>
  <si>
    <t>консультація</t>
  </si>
  <si>
    <t>показ</t>
  </si>
  <si>
    <t>платіжка</t>
  </si>
  <si>
    <t>Створення сайту проекту (з геотаргетування на польську, українську та англійські версії)</t>
  </si>
  <si>
    <t>сайт</t>
  </si>
  <si>
    <t>Head Sachtler 7+7 HD / Голова</t>
  </si>
  <si>
    <t>SONY 70-200mm Zoom Lens  f2.8 E-Mount GM / об'єктив</t>
  </si>
  <si>
    <t>Monitor OnCamera 5" TV Logic F-5A-AG / Монітор накамерний</t>
  </si>
  <si>
    <t>Metabones T Smart Adapter Canon EF to Sony E-Mount /адаптер-перехідник E-EF mount</t>
  </si>
  <si>
    <t>24-105mm Canon zoom lens f/4 L IS USM  / об'єктив</t>
  </si>
  <si>
    <t>4x5,6 Matte Box Clip-On 3Filters Bright Tangerine Misfit / компендіум</t>
  </si>
  <si>
    <t>Legs 100mm Sachtler flowtech 100 MS (load 30kg) / Штатив средний</t>
  </si>
  <si>
    <t>Hand Held TILTA 19mm Universal Pro Hand Grip System KIT/ комплект</t>
  </si>
  <si>
    <t>4x5,6 Matte Box Clip-On 2Filters Tangerine Misfit Atom / компендіум</t>
  </si>
  <si>
    <t>CAMERA FILTRS 4x5,6 BLACK SATIN FX 1/8</t>
  </si>
  <si>
    <t>Tape Gaffer Green CT50025G / Клейкая лента(тейп) зеленая 25мм 25м</t>
  </si>
  <si>
    <t>Салфетки для чистки линз ROSCO 74461 (100шт)</t>
  </si>
  <si>
    <t>KENAIR KENR013 Lens Cleaner 150 ml / чистящий спрей</t>
  </si>
  <si>
    <t>KENAIR KENR02 Aerosol 360 ml / чистящий спрей</t>
  </si>
  <si>
    <t>Наглазник BLUESTAR 6012 Oval Large</t>
  </si>
  <si>
    <t>SONY G Series XQD Memory card 128 GB / карта памяти</t>
  </si>
  <si>
    <t>CAMERA FILTRS 4x5,6 ND 0,3 Grad SE</t>
  </si>
  <si>
    <t>CAMERA FILTRS 4x5,6 ND 0,6 Grad SE</t>
  </si>
  <si>
    <t>CAMERA FILTRS Hoya UV Pro1 Digital 77mm</t>
  </si>
  <si>
    <t>85mm lens Sony E-mount f/1.4 GM SEL85F14GM.SYX</t>
  </si>
  <si>
    <t>Camera Filter 4x5,6 Wtr/Wht Ultra Polar Cir/ Фільтр скляний</t>
  </si>
  <si>
    <t>SONY 24-105mm Zoom Lens  f4.0 E-Mount G OSS / об'єктив</t>
  </si>
  <si>
    <t>SONY 24mm Lens  f1.4 E-Mount GM / об'єктив</t>
  </si>
  <si>
    <t>SONY 50mm Lens  f1.4 E-Mount Carl Zeiss / об'єктив</t>
  </si>
  <si>
    <t>Power Pack (Charger1+Battery2) for Monitors/ акумуляторне живлення для моніторів</t>
  </si>
  <si>
    <t xml:space="preserve">16-35mm zoom lens Canon EF-mount f/2.8 L II USМ   </t>
  </si>
  <si>
    <t xml:space="preserve">Macbook Pro Retina/Touch Bar 15" PlayBack &amp; Edit / Комп'ютер для плейбека та монтажу </t>
  </si>
  <si>
    <t>кінокамера Arri Sony FS 7 комплект</t>
  </si>
  <si>
    <t>обєктив трансфокатор Alura</t>
  </si>
  <si>
    <t>гідравлічна щтативна головка Sahler</t>
  </si>
  <si>
    <t>Телепродукт</t>
  </si>
  <si>
    <t>Аудіовізуальне мистецтво</t>
  </si>
  <si>
    <t>Громадська Організація "Обличчям до Зануссі"</t>
  </si>
  <si>
    <t>«Телевізійний фільм "Культурний код Кшиштофа Зануссі"»</t>
  </si>
  <si>
    <t>за період з 26.06.2021 по 15.11.2021 року</t>
  </si>
  <si>
    <t xml:space="preserve">змін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</si>
</sst>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2">
    <xf numFmtId="0" fontId="0" fillId="0" borderId="0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38" fillId="0" borderId="44"/>
    <xf numFmtId="0" fontId="45" fillId="0" borderId="44"/>
  </cellStyleXfs>
  <cellXfs count="55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2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4" fontId="3" fillId="2" borderId="41" xfId="0" applyNumberFormat="1" applyFont="1" applyFill="1" applyBorder="1" applyAlignment="1">
      <alignment horizontal="center"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164" fontId="3" fillId="2" borderId="43" xfId="0" applyNumberFormat="1" applyFont="1" applyFill="1" applyBorder="1" applyAlignment="1">
      <alignment horizontal="center" vertical="center" wrapText="1"/>
    </xf>
    <xf numFmtId="164" fontId="3" fillId="2" borderId="44" xfId="0" applyNumberFormat="1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9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5" borderId="48" xfId="0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vertical="center"/>
    </xf>
    <xf numFmtId="0" fontId="2" fillId="5" borderId="46" xfId="0" applyFont="1" applyFill="1" applyBorder="1" applyAlignment="1">
      <alignment horizontal="center" vertical="center"/>
    </xf>
    <xf numFmtId="4" fontId="2" fillId="5" borderId="46" xfId="0" applyNumberFormat="1" applyFont="1" applyFill="1" applyBorder="1" applyAlignment="1">
      <alignment horizontal="right" vertical="center"/>
    </xf>
    <xf numFmtId="4" fontId="15" fillId="5" borderId="46" xfId="0" applyNumberFormat="1" applyFont="1" applyFill="1" applyBorder="1" applyAlignment="1">
      <alignment horizontal="right" vertical="center"/>
    </xf>
    <xf numFmtId="0" fontId="2" fillId="5" borderId="49" xfId="0" applyFont="1" applyFill="1" applyBorder="1" applyAlignment="1">
      <alignment vertical="center"/>
    </xf>
    <xf numFmtId="165" fontId="3" fillId="6" borderId="50" xfId="0" applyNumberFormat="1" applyFont="1" applyFill="1" applyBorder="1" applyAlignment="1">
      <alignment vertical="top"/>
    </xf>
    <xf numFmtId="49" fontId="3" fillId="6" borderId="51" xfId="0" applyNumberFormat="1" applyFont="1" applyFill="1" applyBorder="1" applyAlignment="1">
      <alignment horizontal="center" vertical="top"/>
    </xf>
    <xf numFmtId="0" fontId="20" fillId="6" borderId="52" xfId="0" applyFont="1" applyFill="1" applyBorder="1" applyAlignment="1">
      <alignment vertical="top" wrapText="1"/>
    </xf>
    <xf numFmtId="0" fontId="3" fillId="6" borderId="53" xfId="0" applyFont="1" applyFill="1" applyBorder="1" applyAlignment="1">
      <alignment horizontal="center" vertical="top"/>
    </xf>
    <xf numFmtId="4" fontId="3" fillId="6" borderId="54" xfId="0" applyNumberFormat="1" applyFont="1" applyFill="1" applyBorder="1" applyAlignment="1">
      <alignment horizontal="right" vertical="top"/>
    </xf>
    <xf numFmtId="4" fontId="3" fillId="6" borderId="55" xfId="0" applyNumberFormat="1" applyFont="1" applyFill="1" applyBorder="1" applyAlignment="1">
      <alignment horizontal="right" vertical="top"/>
    </xf>
    <xf numFmtId="4" fontId="3" fillId="6" borderId="56" xfId="0" applyNumberFormat="1" applyFont="1" applyFill="1" applyBorder="1" applyAlignment="1">
      <alignment horizontal="right" vertical="top"/>
    </xf>
    <xf numFmtId="4" fontId="15" fillId="6" borderId="57" xfId="0" applyNumberFormat="1" applyFont="1" applyFill="1" applyBorder="1" applyAlignment="1">
      <alignment horizontal="right" vertical="top"/>
    </xf>
    <xf numFmtId="10" fontId="15" fillId="6" borderId="57" xfId="0" applyNumberFormat="1" applyFont="1" applyFill="1" applyBorder="1" applyAlignment="1">
      <alignment horizontal="right" vertical="top"/>
    </xf>
    <xf numFmtId="0" fontId="3" fillId="6" borderId="56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58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0" fontId="5" fillId="0" borderId="59" xfId="0" applyFont="1" applyBorder="1" applyAlignment="1">
      <alignment vertical="top" wrapText="1"/>
    </xf>
    <xf numFmtId="0" fontId="2" fillId="0" borderId="58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4" fontId="15" fillId="0" borderId="60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0" fontId="15" fillId="0" borderId="61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62" xfId="0" applyNumberFormat="1" applyFont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4" fontId="2" fillId="0" borderId="63" xfId="0" applyNumberFormat="1" applyFont="1" applyBorder="1" applyAlignment="1">
      <alignment horizontal="right" vertical="top"/>
    </xf>
    <xf numFmtId="4" fontId="2" fillId="0" borderId="64" xfId="0" applyNumberFormat="1" applyFont="1" applyBorder="1" applyAlignment="1">
      <alignment horizontal="right" vertical="top"/>
    </xf>
    <xf numFmtId="4" fontId="2" fillId="0" borderId="65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0" fontId="2" fillId="0" borderId="65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0" fontId="3" fillId="6" borderId="50" xfId="0" applyFont="1" applyFill="1" applyBorder="1" applyAlignment="1">
      <alignment horizontal="center" vertical="top"/>
    </xf>
    <xf numFmtId="4" fontId="3" fillId="6" borderId="68" xfId="0" applyNumberFormat="1" applyFont="1" applyFill="1" applyBorder="1" applyAlignment="1">
      <alignment horizontal="right" vertical="top"/>
    </xf>
    <xf numFmtId="4" fontId="3" fillId="6" borderId="69" xfId="0" applyNumberFormat="1" applyFont="1" applyFill="1" applyBorder="1" applyAlignment="1">
      <alignment horizontal="right" vertical="top"/>
    </xf>
    <xf numFmtId="4" fontId="3" fillId="6" borderId="70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0" fontId="3" fillId="6" borderId="70" xfId="0" applyFont="1" applyFill="1" applyBorder="1" applyAlignment="1">
      <alignment vertical="top" wrapText="1"/>
    </xf>
    <xf numFmtId="165" fontId="3" fillId="0" borderId="71" xfId="0" applyNumberFormat="1" applyFont="1" applyBorder="1" applyAlignment="1">
      <alignment vertical="top"/>
    </xf>
    <xf numFmtId="0" fontId="2" fillId="0" borderId="71" xfId="0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21" fillId="6" borderId="67" xfId="0" applyFont="1" applyFill="1" applyBorder="1" applyAlignment="1">
      <alignment vertical="top" wrapText="1"/>
    </xf>
    <xf numFmtId="49" fontId="4" fillId="0" borderId="72" xfId="0" applyNumberFormat="1" applyFont="1" applyBorder="1" applyAlignment="1">
      <alignment horizontal="center" vertical="top"/>
    </xf>
    <xf numFmtId="49" fontId="4" fillId="6" borderId="51" xfId="0" applyNumberFormat="1" applyFont="1" applyFill="1" applyBorder="1" applyAlignment="1">
      <alignment horizontal="center" vertical="top"/>
    </xf>
    <xf numFmtId="165" fontId="3" fillId="0" borderId="73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0" fontId="5" fillId="0" borderId="74" xfId="0" applyFont="1" applyBorder="1" applyAlignment="1">
      <alignment vertical="top" wrapText="1"/>
    </xf>
    <xf numFmtId="4" fontId="15" fillId="0" borderId="75" xfId="0" applyNumberFormat="1" applyFont="1" applyBorder="1" applyAlignment="1">
      <alignment horizontal="right" vertical="top"/>
    </xf>
    <xf numFmtId="165" fontId="20" fillId="7" borderId="45" xfId="0" applyNumberFormat="1" applyFont="1" applyFill="1" applyBorder="1" applyAlignment="1">
      <alignment vertical="center"/>
    </xf>
    <xf numFmtId="165" fontId="3" fillId="7" borderId="46" xfId="0" applyNumberFormat="1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vertical="center" wrapText="1"/>
    </xf>
    <xf numFmtId="0" fontId="3" fillId="7" borderId="49" xfId="0" applyFont="1" applyFill="1" applyBorder="1" applyAlignment="1">
      <alignment horizontal="center" vertical="center"/>
    </xf>
    <xf numFmtId="4" fontId="3" fillId="2" borderId="47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4" fontId="3" fillId="7" borderId="76" xfId="0" applyNumberFormat="1" applyFont="1" applyFill="1" applyBorder="1" applyAlignment="1">
      <alignment horizontal="right" vertical="center"/>
    </xf>
    <xf numFmtId="4" fontId="3" fillId="7" borderId="77" xfId="0" applyNumberFormat="1" applyFont="1" applyFill="1" applyBorder="1" applyAlignment="1">
      <alignment horizontal="right" vertical="center"/>
    </xf>
    <xf numFmtId="4" fontId="3" fillId="7" borderId="78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0" fontId="3" fillId="7" borderId="41" xfId="0" applyFont="1" applyFill="1" applyBorder="1" applyAlignment="1">
      <alignment vertical="center" wrapText="1"/>
    </xf>
    <xf numFmtId="0" fontId="3" fillId="5" borderId="79" xfId="0" applyFont="1" applyFill="1" applyBorder="1" applyAlignment="1">
      <alignment vertical="center"/>
    </xf>
    <xf numFmtId="0" fontId="4" fillId="5" borderId="80" xfId="0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vertical="center"/>
    </xf>
    <xf numFmtId="0" fontId="2" fillId="5" borderId="81" xfId="0" applyFont="1" applyFill="1" applyBorder="1" applyAlignment="1">
      <alignment horizontal="center" vertical="center"/>
    </xf>
    <xf numFmtId="4" fontId="15" fillId="5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" fontId="15" fillId="6" borderId="69" xfId="0" applyNumberFormat="1" applyFont="1" applyFill="1" applyBorder="1" applyAlignment="1">
      <alignment horizontal="right" vertical="top"/>
    </xf>
    <xf numFmtId="0" fontId="2" fillId="0" borderId="59" xfId="0" applyFont="1" applyBorder="1" applyAlignment="1">
      <alignment vertical="top" wrapText="1"/>
    </xf>
    <xf numFmtId="0" fontId="5" fillId="0" borderId="85" xfId="0" applyFont="1" applyBorder="1" applyAlignment="1">
      <alignment vertical="top" wrapText="1"/>
    </xf>
    <xf numFmtId="4" fontId="3" fillId="7" borderId="86" xfId="0" applyNumberFormat="1" applyFont="1" applyFill="1" applyBorder="1" applyAlignment="1">
      <alignment horizontal="right" vertical="center"/>
    </xf>
    <xf numFmtId="4" fontId="3" fillId="7" borderId="87" xfId="0" applyNumberFormat="1" applyFont="1" applyFill="1" applyBorder="1" applyAlignment="1">
      <alignment horizontal="right" vertical="center"/>
    </xf>
    <xf numFmtId="4" fontId="15" fillId="7" borderId="42" xfId="0" applyNumberFormat="1" applyFont="1" applyFill="1" applyBorder="1" applyAlignment="1">
      <alignment horizontal="right" vertical="center"/>
    </xf>
    <xf numFmtId="0" fontId="21" fillId="6" borderId="52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8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63" xfId="0" applyNumberFormat="1" applyFont="1" applyBorder="1" applyAlignment="1">
      <alignment horizontal="right" vertical="top" wrapText="1"/>
    </xf>
    <xf numFmtId="4" fontId="2" fillId="0" borderId="64" xfId="0" applyNumberFormat="1" applyFont="1" applyBorder="1" applyAlignment="1">
      <alignment horizontal="right" vertical="top" wrapText="1"/>
    </xf>
    <xf numFmtId="4" fontId="2" fillId="0" borderId="65" xfId="0" applyNumberFormat="1" applyFont="1" applyBorder="1" applyAlignment="1">
      <alignment horizontal="right" vertical="top" wrapText="1"/>
    </xf>
    <xf numFmtId="0" fontId="2" fillId="0" borderId="59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center" vertical="top"/>
    </xf>
    <xf numFmtId="0" fontId="2" fillId="0" borderId="74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center" vertical="top"/>
    </xf>
    <xf numFmtId="4" fontId="15" fillId="7" borderId="47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3" fillId="5" borderId="45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4" fontId="15" fillId="5" borderId="57" xfId="0" applyNumberFormat="1" applyFont="1" applyFill="1" applyBorder="1" applyAlignment="1">
      <alignment horizontal="right" vertical="top"/>
    </xf>
    <xf numFmtId="4" fontId="15" fillId="6" borderId="90" xfId="0" applyNumberFormat="1" applyFont="1" applyFill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0" fontId="3" fillId="6" borderId="15" xfId="0" applyFont="1" applyFill="1" applyBorder="1" applyAlignment="1">
      <alignment horizontal="center" vertical="top"/>
    </xf>
    <xf numFmtId="4" fontId="3" fillId="6" borderId="90" xfId="0" applyNumberFormat="1" applyFont="1" applyFill="1" applyBorder="1" applyAlignment="1">
      <alignment horizontal="right" vertical="top"/>
    </xf>
    <xf numFmtId="0" fontId="5" fillId="0" borderId="73" xfId="0" applyFont="1" applyBorder="1" applyAlignment="1">
      <alignment horizontal="center" vertical="top"/>
    </xf>
    <xf numFmtId="0" fontId="20" fillId="6" borderId="51" xfId="0" applyFont="1" applyFill="1" applyBorder="1" applyAlignment="1">
      <alignment vertical="top" wrapText="1"/>
    </xf>
    <xf numFmtId="0" fontId="3" fillId="6" borderId="67" xfId="0" applyFont="1" applyFill="1" applyBorder="1" applyAlignment="1">
      <alignment horizontal="center" vertical="top"/>
    </xf>
    <xf numFmtId="0" fontId="2" fillId="0" borderId="23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21" fillId="6" borderId="52" xfId="0" applyFont="1" applyFill="1" applyBorder="1" applyAlignment="1">
      <alignment horizontal="left" vertical="top" wrapText="1"/>
    </xf>
    <xf numFmtId="0" fontId="21" fillId="6" borderId="67" xfId="0" applyFont="1" applyFill="1" applyBorder="1" applyAlignment="1">
      <alignment horizontal="left" vertical="top" wrapText="1"/>
    </xf>
    <xf numFmtId="10" fontId="15" fillId="0" borderId="75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9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vertical="center" wrapText="1"/>
    </xf>
    <xf numFmtId="4" fontId="15" fillId="5" borderId="44" xfId="0" applyNumberFormat="1" applyFont="1" applyFill="1" applyBorder="1" applyAlignment="1">
      <alignment horizontal="right" vertical="center"/>
    </xf>
    <xf numFmtId="0" fontId="2" fillId="5" borderId="43" xfId="0" applyFont="1" applyFill="1" applyBorder="1" applyAlignment="1">
      <alignment vertical="center"/>
    </xf>
    <xf numFmtId="4" fontId="2" fillId="0" borderId="91" xfId="0" applyNumberFormat="1" applyFont="1" applyBorder="1" applyAlignment="1">
      <alignment horizontal="right" vertical="top"/>
    </xf>
    <xf numFmtId="4" fontId="15" fillId="0" borderId="68" xfId="0" applyNumberFormat="1" applyFont="1" applyBorder="1" applyAlignment="1">
      <alignment horizontal="right" vertical="top"/>
    </xf>
    <xf numFmtId="4" fontId="15" fillId="0" borderId="92" xfId="0" applyNumberFormat="1" applyFont="1" applyBorder="1" applyAlignment="1">
      <alignment horizontal="right" vertical="top"/>
    </xf>
    <xf numFmtId="10" fontId="15" fillId="0" borderId="92" xfId="0" applyNumberFormat="1" applyFont="1" applyBorder="1" applyAlignment="1">
      <alignment horizontal="right" vertical="top"/>
    </xf>
    <xf numFmtId="0" fontId="2" fillId="0" borderId="70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3" xfId="0" applyFont="1" applyBorder="1" applyAlignment="1">
      <alignment vertical="top" wrapText="1"/>
    </xf>
    <xf numFmtId="4" fontId="2" fillId="0" borderId="94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5" xfId="0" applyNumberFormat="1" applyFont="1" applyBorder="1" applyAlignment="1">
      <alignment horizontal="right" vertical="top"/>
    </xf>
    <xf numFmtId="10" fontId="15" fillId="0" borderId="95" xfId="0" applyNumberFormat="1" applyFont="1" applyBorder="1" applyAlignment="1">
      <alignment horizontal="right" vertical="top"/>
    </xf>
    <xf numFmtId="0" fontId="4" fillId="5" borderId="81" xfId="0" applyFont="1" applyFill="1" applyBorder="1" applyAlignment="1">
      <alignment vertical="center"/>
    </xf>
    <xf numFmtId="165" fontId="3" fillId="0" borderId="24" xfId="0" applyNumberFormat="1" applyFont="1" applyBorder="1" applyAlignment="1">
      <alignment vertical="top"/>
    </xf>
    <xf numFmtId="49" fontId="4" fillId="0" borderId="26" xfId="0" applyNumberFormat="1" applyFont="1" applyBorder="1" applyAlignment="1">
      <alignment horizontal="center" vertical="top"/>
    </xf>
    <xf numFmtId="0" fontId="2" fillId="0" borderId="91" xfId="0" applyFont="1" applyBorder="1" applyAlignment="1">
      <alignment vertical="top" wrapText="1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165" fontId="3" fillId="0" borderId="63" xfId="0" applyNumberFormat="1" applyFont="1" applyBorder="1" applyAlignment="1">
      <alignment vertical="top"/>
    </xf>
    <xf numFmtId="49" fontId="4" fillId="0" borderId="64" xfId="0" applyNumberFormat="1" applyFont="1" applyBorder="1" applyAlignment="1">
      <alignment horizontal="center" vertical="top"/>
    </xf>
    <xf numFmtId="0" fontId="5" fillId="0" borderId="94" xfId="0" applyFont="1" applyBorder="1" applyAlignment="1">
      <alignment vertical="top" wrapText="1"/>
    </xf>
    <xf numFmtId="4" fontId="3" fillId="7" borderId="47" xfId="0" applyNumberFormat="1" applyFont="1" applyFill="1" applyBorder="1" applyAlignment="1">
      <alignment horizontal="right" vertical="center"/>
    </xf>
    <xf numFmtId="4" fontId="15" fillId="5" borderId="81" xfId="0" applyNumberFormat="1" applyFont="1" applyFill="1" applyBorder="1" applyAlignment="1">
      <alignment horizontal="right" vertical="center"/>
    </xf>
    <xf numFmtId="0" fontId="2" fillId="5" borderId="96" xfId="0" applyFont="1" applyFill="1" applyBorder="1" applyAlignment="1">
      <alignment vertical="center"/>
    </xf>
    <xf numFmtId="165" fontId="3" fillId="0" borderId="97" xfId="0" applyNumberFormat="1" applyFont="1" applyBorder="1" applyAlignment="1">
      <alignment vertical="top"/>
    </xf>
    <xf numFmtId="166" fontId="4" fillId="0" borderId="51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4" fontId="2" fillId="0" borderId="92" xfId="0" applyNumberFormat="1" applyFont="1" applyBorder="1" applyAlignment="1">
      <alignment horizontal="right" vertical="top"/>
    </xf>
    <xf numFmtId="4" fontId="2" fillId="0" borderId="69" xfId="0" applyNumberFormat="1" applyFont="1" applyBorder="1" applyAlignment="1">
      <alignment horizontal="right" vertical="top"/>
    </xf>
    <xf numFmtId="4" fontId="2" fillId="0" borderId="70" xfId="0" applyNumberFormat="1" applyFont="1" applyBorder="1" applyAlignment="1">
      <alignment horizontal="right" vertical="top"/>
    </xf>
    <xf numFmtId="4" fontId="2" fillId="0" borderId="68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" fontId="2" fillId="0" borderId="60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center" vertical="top"/>
    </xf>
    <xf numFmtId="4" fontId="2" fillId="0" borderId="66" xfId="0" applyNumberFormat="1" applyFont="1" applyBorder="1" applyAlignment="1">
      <alignment horizontal="right" vertical="top"/>
    </xf>
    <xf numFmtId="0" fontId="2" fillId="0" borderId="32" xfId="0" applyFont="1" applyBorder="1" applyAlignment="1">
      <alignment vertical="top" wrapText="1"/>
    </xf>
    <xf numFmtId="4" fontId="2" fillId="0" borderId="61" xfId="0" applyNumberFormat="1" applyFont="1" applyBorder="1" applyAlignment="1">
      <alignment horizontal="right" vertical="top"/>
    </xf>
    <xf numFmtId="4" fontId="2" fillId="0" borderId="99" xfId="0" applyNumberFormat="1" applyFont="1" applyBorder="1" applyAlignment="1">
      <alignment horizontal="right" vertical="top"/>
    </xf>
    <xf numFmtId="4" fontId="15" fillId="0" borderId="51" xfId="0" applyNumberFormat="1" applyFont="1" applyBorder="1" applyAlignment="1">
      <alignment horizontal="right" vertical="top"/>
    </xf>
    <xf numFmtId="0" fontId="2" fillId="0" borderId="51" xfId="0" applyFont="1" applyBorder="1" applyAlignment="1">
      <alignment vertical="top" wrapText="1"/>
    </xf>
    <xf numFmtId="166" fontId="4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horizontal="center" vertical="top"/>
    </xf>
    <xf numFmtId="0" fontId="2" fillId="0" borderId="72" xfId="0" applyFont="1" applyBorder="1" applyAlignment="1">
      <alignment horizontal="center" vertical="top"/>
    </xf>
    <xf numFmtId="0" fontId="2" fillId="0" borderId="72" xfId="0" applyFont="1" applyBorder="1" applyAlignment="1">
      <alignment vertical="top" wrapText="1"/>
    </xf>
    <xf numFmtId="165" fontId="3" fillId="0" borderId="23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4" fontId="15" fillId="0" borderId="72" xfId="0" applyNumberFormat="1" applyFont="1" applyBorder="1" applyAlignment="1">
      <alignment horizontal="right" vertical="top"/>
    </xf>
    <xf numFmtId="0" fontId="2" fillId="5" borderId="47" xfId="0" applyFont="1" applyFill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top"/>
    </xf>
    <xf numFmtId="0" fontId="2" fillId="0" borderId="97" xfId="0" applyFont="1" applyBorder="1" applyAlignment="1">
      <alignment vertical="top" wrapText="1"/>
    </xf>
    <xf numFmtId="0" fontId="2" fillId="0" borderId="103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2" fillId="0" borderId="104" xfId="0" applyFont="1" applyBorder="1" applyAlignment="1">
      <alignment vertical="top" wrapText="1"/>
    </xf>
    <xf numFmtId="0" fontId="2" fillId="0" borderId="88" xfId="0" applyFont="1" applyBorder="1" applyAlignment="1">
      <alignment vertical="top" wrapText="1"/>
    </xf>
    <xf numFmtId="0" fontId="3" fillId="7" borderId="96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21" fillId="6" borderId="105" xfId="0" applyFont="1" applyFill="1" applyBorder="1" applyAlignment="1">
      <alignment horizontal="left" vertical="top" wrapText="1"/>
    </xf>
    <xf numFmtId="4" fontId="3" fillId="6" borderId="106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0" fontId="2" fillId="0" borderId="60" xfId="0" applyFont="1" applyBorder="1" applyAlignment="1">
      <alignment vertical="top" wrapText="1"/>
    </xf>
    <xf numFmtId="4" fontId="2" fillId="0" borderId="93" xfId="0" applyNumberFormat="1" applyFont="1" applyBorder="1" applyAlignment="1">
      <alignment horizontal="right" vertical="top"/>
    </xf>
    <xf numFmtId="165" fontId="3" fillId="6" borderId="53" xfId="0" applyNumberFormat="1" applyFont="1" applyFill="1" applyBorder="1" applyAlignment="1">
      <alignment vertical="top"/>
    </xf>
    <xf numFmtId="49" fontId="4" fillId="6" borderId="107" xfId="0" applyNumberFormat="1" applyFont="1" applyFill="1" applyBorder="1" applyAlignment="1">
      <alignment horizontal="center" vertical="top"/>
    </xf>
    <xf numFmtId="0" fontId="3" fillId="6" borderId="105" xfId="0" applyFont="1" applyFill="1" applyBorder="1" applyAlignment="1">
      <alignment vertical="top" wrapText="1"/>
    </xf>
    <xf numFmtId="0" fontId="20" fillId="6" borderId="67" xfId="0" applyFont="1" applyFill="1" applyBorder="1" applyAlignment="1">
      <alignment horizontal="left" vertical="top" wrapText="1"/>
    </xf>
    <xf numFmtId="165" fontId="20" fillId="7" borderId="40" xfId="0" applyNumberFormat="1" applyFont="1" applyFill="1" applyBorder="1" applyAlignment="1">
      <alignment vertical="center"/>
    </xf>
    <xf numFmtId="165" fontId="3" fillId="7" borderId="44" xfId="0" applyNumberFormat="1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vertical="center" wrapText="1"/>
    </xf>
    <xf numFmtId="0" fontId="3" fillId="7" borderId="42" xfId="0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right" vertical="center"/>
    </xf>
    <xf numFmtId="165" fontId="3" fillId="4" borderId="45" xfId="0" applyNumberFormat="1" applyFont="1" applyFill="1" applyBorder="1" applyAlignment="1">
      <alignment vertical="center"/>
    </xf>
    <xf numFmtId="165" fontId="3" fillId="4" borderId="46" xfId="0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vertical="center" wrapText="1"/>
    </xf>
    <xf numFmtId="0" fontId="3" fillId="4" borderId="46" xfId="0" applyFont="1" applyFill="1" applyBorder="1" applyAlignment="1">
      <alignment horizontal="center" vertical="center"/>
    </xf>
    <xf numFmtId="4" fontId="3" fillId="4" borderId="45" xfId="0" applyNumberFormat="1" applyFont="1" applyFill="1" applyBorder="1" applyAlignment="1">
      <alignment horizontal="right" vertical="center"/>
    </xf>
    <xf numFmtId="4" fontId="3" fillId="4" borderId="49" xfId="0" applyNumberFormat="1" applyFont="1" applyFill="1" applyBorder="1" applyAlignment="1">
      <alignment horizontal="right" vertical="center"/>
    </xf>
    <xf numFmtId="4" fontId="3" fillId="4" borderId="96" xfId="0" applyNumberFormat="1" applyFont="1" applyFill="1" applyBorder="1" applyAlignment="1">
      <alignment horizontal="right" vertical="center"/>
    </xf>
    <xf numFmtId="10" fontId="15" fillId="4" borderId="57" xfId="0" applyNumberFormat="1" applyFont="1" applyFill="1" applyBorder="1" applyAlignment="1">
      <alignment horizontal="right" vertical="top"/>
    </xf>
    <xf numFmtId="0" fontId="3" fillId="4" borderId="80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3" fillId="4" borderId="49" xfId="0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32" xfId="0" applyFont="1" applyBorder="1"/>
    <xf numFmtId="4" fontId="2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34" fillId="0" borderId="0" xfId="0" applyFont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33" fillId="0" borderId="112" xfId="0" applyFont="1" applyBorder="1" applyAlignment="1">
      <alignment horizontal="center" vertical="center" wrapText="1"/>
    </xf>
    <xf numFmtId="4" fontId="33" fillId="0" borderId="112" xfId="0" applyNumberFormat="1" applyFont="1" applyBorder="1" applyAlignment="1">
      <alignment horizontal="center" vertical="center" wrapText="1"/>
    </xf>
    <xf numFmtId="49" fontId="0" fillId="0" borderId="112" xfId="0" applyNumberFormat="1" applyBorder="1" applyAlignment="1">
      <alignment horizontal="right" wrapText="1"/>
    </xf>
    <xf numFmtId="0" fontId="0" fillId="0" borderId="112" xfId="0" applyBorder="1" applyAlignment="1">
      <alignment wrapText="1"/>
    </xf>
    <xf numFmtId="4" fontId="0" fillId="0" borderId="112" xfId="0" applyNumberFormat="1" applyBorder="1"/>
    <xf numFmtId="0" fontId="33" fillId="0" borderId="0" xfId="0" applyFont="1" applyAlignment="1">
      <alignment wrapText="1"/>
    </xf>
    <xf numFmtId="4" fontId="33" fillId="0" borderId="112" xfId="0" applyNumberFormat="1" applyFont="1" applyBorder="1" applyAlignment="1">
      <alignment wrapText="1"/>
    </xf>
    <xf numFmtId="0" fontId="33" fillId="0" borderId="112" xfId="0" applyFont="1" applyBorder="1" applyAlignment="1">
      <alignment wrapText="1"/>
    </xf>
    <xf numFmtId="0" fontId="33" fillId="0" borderId="0" xfId="0" applyFont="1"/>
    <xf numFmtId="0" fontId="37" fillId="0" borderId="0" xfId="0" applyFont="1"/>
    <xf numFmtId="4" fontId="37" fillId="0" borderId="0" xfId="0" applyNumberFormat="1" applyFont="1"/>
    <xf numFmtId="0" fontId="39" fillId="0" borderId="58" xfId="1" applyFont="1" applyBorder="1" applyAlignment="1">
      <alignment horizontal="center" vertical="top"/>
    </xf>
    <xf numFmtId="4" fontId="39" fillId="0" borderId="24" xfId="1" applyNumberFormat="1" applyFont="1" applyBorder="1" applyAlignment="1">
      <alignment horizontal="right" vertical="top"/>
    </xf>
    <xf numFmtId="4" fontId="39" fillId="0" borderId="26" xfId="1" applyNumberFormat="1" applyFont="1" applyBorder="1" applyAlignment="1">
      <alignment horizontal="right" vertical="top"/>
    </xf>
    <xf numFmtId="0" fontId="39" fillId="0" borderId="58" xfId="2" applyFont="1" applyBorder="1" applyAlignment="1">
      <alignment horizontal="center" vertical="top"/>
    </xf>
    <xf numFmtId="4" fontId="39" fillId="0" borderId="24" xfId="2" applyNumberFormat="1" applyFont="1" applyBorder="1" applyAlignment="1">
      <alignment horizontal="right" vertical="top"/>
    </xf>
    <xf numFmtId="4" fontId="39" fillId="0" borderId="26" xfId="2" applyNumberFormat="1" applyFont="1" applyBorder="1" applyAlignment="1">
      <alignment horizontal="right" vertical="top"/>
    </xf>
    <xf numFmtId="0" fontId="39" fillId="0" borderId="59" xfId="2" applyFont="1" applyBorder="1" applyAlignment="1">
      <alignment vertical="top" wrapText="1"/>
    </xf>
    <xf numFmtId="0" fontId="44" fillId="0" borderId="23" xfId="2" applyFont="1" applyBorder="1" applyAlignment="1">
      <alignment vertical="top" wrapText="1"/>
    </xf>
    <xf numFmtId="0" fontId="44" fillId="0" borderId="104" xfId="2" applyFont="1" applyBorder="1" applyAlignment="1">
      <alignment horizontal="center" vertical="top"/>
    </xf>
    <xf numFmtId="4" fontId="44" fillId="0" borderId="60" xfId="2" applyNumberFormat="1" applyFont="1" applyBorder="1" applyAlignment="1">
      <alignment horizontal="right" vertical="top"/>
    </xf>
    <xf numFmtId="0" fontId="42" fillId="0" borderId="59" xfId="3" applyFont="1" applyBorder="1" applyAlignment="1">
      <alignment vertical="top" wrapText="1"/>
    </xf>
    <xf numFmtId="0" fontId="39" fillId="0" borderId="58" xfId="3" applyFont="1" applyBorder="1" applyAlignment="1">
      <alignment horizontal="center" vertical="top"/>
    </xf>
    <xf numFmtId="4" fontId="39" fillId="0" borderId="24" xfId="3" applyNumberFormat="1" applyFont="1" applyBorder="1" applyAlignment="1">
      <alignment horizontal="right" vertical="top"/>
    </xf>
    <xf numFmtId="4" fontId="39" fillId="0" borderId="26" xfId="3" applyNumberFormat="1" applyFont="1" applyBorder="1" applyAlignment="1">
      <alignment horizontal="right" vertical="top"/>
    </xf>
    <xf numFmtId="0" fontId="39" fillId="0" borderId="62" xfId="3" applyFont="1" applyBorder="1" applyAlignment="1">
      <alignment horizontal="center" vertical="top"/>
    </xf>
    <xf numFmtId="4" fontId="39" fillId="0" borderId="63" xfId="3" applyNumberFormat="1" applyFont="1" applyBorder="1" applyAlignment="1">
      <alignment horizontal="right" vertical="top"/>
    </xf>
    <xf numFmtId="4" fontId="39" fillId="0" borderId="64" xfId="3" applyNumberFormat="1" applyFont="1" applyBorder="1" applyAlignment="1">
      <alignment horizontal="right" vertical="top"/>
    </xf>
    <xf numFmtId="0" fontId="39" fillId="0" borderId="74" xfId="3" applyFont="1" applyBorder="1" applyAlignment="1">
      <alignment vertical="top" wrapText="1"/>
    </xf>
    <xf numFmtId="49" fontId="4" fillId="0" borderId="107" xfId="0" applyNumberFormat="1" applyFont="1" applyBorder="1" applyAlignment="1">
      <alignment horizontal="center" vertical="top"/>
    </xf>
    <xf numFmtId="4" fontId="15" fillId="0" borderId="82" xfId="0" applyNumberFormat="1" applyFont="1" applyBorder="1" applyAlignment="1">
      <alignment horizontal="right" vertical="top"/>
    </xf>
    <xf numFmtId="0" fontId="39" fillId="0" borderId="58" xfId="5" applyFont="1" applyBorder="1" applyAlignment="1">
      <alignment horizontal="center" vertical="top"/>
    </xf>
    <xf numFmtId="4" fontId="39" fillId="0" borderId="24" xfId="5" applyNumberFormat="1" applyFont="1" applyBorder="1" applyAlignment="1">
      <alignment horizontal="right" vertical="top"/>
    </xf>
    <xf numFmtId="4" fontId="39" fillId="0" borderId="26" xfId="5" applyNumberFormat="1" applyFont="1" applyBorder="1" applyAlignment="1">
      <alignment horizontal="right" vertical="top"/>
    </xf>
    <xf numFmtId="0" fontId="39" fillId="0" borderId="59" xfId="5" applyFont="1" applyBorder="1" applyAlignment="1">
      <alignment vertical="top" wrapText="1"/>
    </xf>
    <xf numFmtId="0" fontId="39" fillId="0" borderId="59" xfId="6" applyFont="1" applyBorder="1" applyAlignment="1">
      <alignment vertical="top" wrapText="1"/>
    </xf>
    <xf numFmtId="0" fontId="42" fillId="0" borderId="59" xfId="7" applyFont="1" applyBorder="1" applyAlignment="1">
      <alignment vertical="top" wrapText="1"/>
    </xf>
    <xf numFmtId="0" fontId="39" fillId="0" borderId="58" xfId="7" applyFont="1" applyBorder="1" applyAlignment="1">
      <alignment horizontal="center" vertical="top"/>
    </xf>
    <xf numFmtId="4" fontId="39" fillId="0" borderId="24" xfId="7" applyNumberFormat="1" applyFont="1" applyBorder="1" applyAlignment="1">
      <alignment horizontal="right" vertical="top"/>
    </xf>
    <xf numFmtId="4" fontId="39" fillId="0" borderId="26" xfId="7" applyNumberFormat="1" applyFont="1" applyBorder="1" applyAlignment="1">
      <alignment horizontal="right" vertical="top"/>
    </xf>
    <xf numFmtId="0" fontId="39" fillId="0" borderId="62" xfId="8" applyFont="1" applyBorder="1" applyAlignment="1">
      <alignment horizontal="center" vertical="top"/>
    </xf>
    <xf numFmtId="4" fontId="39" fillId="0" borderId="63" xfId="8" applyNumberFormat="1" applyFont="1" applyBorder="1" applyAlignment="1">
      <alignment horizontal="right" vertical="top"/>
    </xf>
    <xf numFmtId="4" fontId="39" fillId="0" borderId="64" xfId="8" applyNumberFormat="1" applyFont="1" applyBorder="1" applyAlignment="1">
      <alignment horizontal="right" vertical="top"/>
    </xf>
    <xf numFmtId="0" fontId="44" fillId="0" borderId="74" xfId="8" applyFont="1" applyBorder="1" applyAlignment="1">
      <alignment vertical="top" wrapText="1"/>
    </xf>
    <xf numFmtId="0" fontId="39" fillId="0" borderId="62" xfId="10" applyFont="1" applyBorder="1" applyAlignment="1">
      <alignment horizontal="center" vertical="top"/>
    </xf>
    <xf numFmtId="0" fontId="44" fillId="0" borderId="112" xfId="10" applyFont="1" applyBorder="1" applyAlignment="1">
      <alignment vertical="top" wrapText="1"/>
    </xf>
    <xf numFmtId="4" fontId="39" fillId="0" borderId="112" xfId="10" applyNumberFormat="1" applyFont="1" applyBorder="1" applyAlignment="1">
      <alignment horizontal="right" vertical="top"/>
    </xf>
    <xf numFmtId="165" fontId="40" fillId="0" borderId="58" xfId="11" applyNumberFormat="1" applyFont="1" applyBorder="1" applyAlignment="1">
      <alignment vertical="top"/>
    </xf>
    <xf numFmtId="49" fontId="41" fillId="0" borderId="23" xfId="11" applyNumberFormat="1" applyFont="1" applyBorder="1" applyAlignment="1">
      <alignment horizontal="center" vertical="top"/>
    </xf>
    <xf numFmtId="0" fontId="42" fillId="0" borderId="59" xfId="11" applyFont="1" applyBorder="1" applyAlignment="1">
      <alignment vertical="top" wrapText="1"/>
    </xf>
    <xf numFmtId="0" fontId="39" fillId="0" borderId="58" xfId="11" applyFont="1" applyBorder="1" applyAlignment="1">
      <alignment horizontal="center" vertical="top"/>
    </xf>
    <xf numFmtId="4" fontId="39" fillId="0" borderId="24" xfId="11" applyNumberFormat="1" applyFont="1" applyBorder="1" applyAlignment="1">
      <alignment horizontal="right" vertical="top"/>
    </xf>
    <xf numFmtId="4" fontId="39" fillId="0" borderId="26" xfId="11" applyNumberFormat="1" applyFont="1" applyBorder="1" applyAlignment="1">
      <alignment horizontal="right" vertical="top"/>
    </xf>
    <xf numFmtId="0" fontId="39" fillId="0" borderId="62" xfId="11" applyFont="1" applyBorder="1" applyAlignment="1">
      <alignment horizontal="center" vertical="top"/>
    </xf>
    <xf numFmtId="4" fontId="39" fillId="0" borderId="63" xfId="11" applyNumberFormat="1" applyFont="1" applyBorder="1" applyAlignment="1">
      <alignment horizontal="right" vertical="top"/>
    </xf>
    <xf numFmtId="4" fontId="39" fillId="0" borderId="64" xfId="11" applyNumberFormat="1" applyFont="1" applyBorder="1" applyAlignment="1">
      <alignment horizontal="right" vertical="top"/>
    </xf>
    <xf numFmtId="0" fontId="42" fillId="0" borderId="59" xfId="12" applyFont="1" applyBorder="1" applyAlignment="1">
      <alignment vertical="top" wrapText="1"/>
    </xf>
    <xf numFmtId="0" fontId="39" fillId="0" borderId="58" xfId="12" applyFont="1" applyBorder="1" applyAlignment="1">
      <alignment horizontal="center" vertical="top"/>
    </xf>
    <xf numFmtId="4" fontId="39" fillId="0" borderId="24" xfId="12" applyNumberFormat="1" applyFont="1" applyBorder="1" applyAlignment="1">
      <alignment horizontal="right" vertical="top"/>
    </xf>
    <xf numFmtId="4" fontId="39" fillId="0" borderId="26" xfId="12" applyNumberFormat="1" applyFont="1" applyBorder="1" applyAlignment="1">
      <alignment horizontal="right" vertical="top"/>
    </xf>
    <xf numFmtId="0" fontId="39" fillId="0" borderId="59" xfId="14" applyFont="1" applyBorder="1" applyAlignment="1">
      <alignment vertical="top" wrapText="1"/>
    </xf>
    <xf numFmtId="0" fontId="42" fillId="0" borderId="58" xfId="15" applyFont="1" applyBorder="1" applyAlignment="1">
      <alignment horizontal="center" vertical="top" wrapText="1"/>
    </xf>
    <xf numFmtId="4" fontId="39" fillId="0" borderId="24" xfId="16" applyNumberFormat="1" applyFont="1" applyBorder="1" applyAlignment="1">
      <alignment horizontal="right" vertical="top" wrapText="1"/>
    </xf>
    <xf numFmtId="4" fontId="39" fillId="0" borderId="26" xfId="16" applyNumberFormat="1" applyFont="1" applyBorder="1" applyAlignment="1">
      <alignment horizontal="right" vertical="top" wrapText="1"/>
    </xf>
    <xf numFmtId="0" fontId="39" fillId="0" borderId="59" xfId="18" applyFont="1" applyBorder="1" applyAlignment="1">
      <alignment horizontal="left" vertical="top" wrapText="1"/>
    </xf>
    <xf numFmtId="0" fontId="42" fillId="0" borderId="91" xfId="18" applyFont="1" applyBorder="1" applyAlignment="1">
      <alignment horizontal="left" wrapText="1"/>
    </xf>
    <xf numFmtId="0" fontId="42" fillId="0" borderId="99" xfId="18" applyFont="1" applyBorder="1" applyAlignment="1">
      <alignment horizontal="left" wrapText="1"/>
    </xf>
    <xf numFmtId="0" fontId="42" fillId="0" borderId="99" xfId="18" applyFont="1" applyBorder="1" applyAlignment="1">
      <alignment vertical="top" wrapText="1"/>
    </xf>
    <xf numFmtId="0" fontId="42" fillId="0" borderId="91" xfId="18" applyFont="1" applyBorder="1" applyAlignment="1">
      <alignment horizontal="left"/>
    </xf>
    <xf numFmtId="0" fontId="39" fillId="0" borderId="99" xfId="18" applyFont="1" applyBorder="1" applyAlignment="1">
      <alignment wrapText="1"/>
    </xf>
    <xf numFmtId="0" fontId="42" fillId="0" borderId="44" xfId="18" applyFont="1" applyAlignment="1">
      <alignment horizontal="left" wrapText="1"/>
    </xf>
    <xf numFmtId="0" fontId="42" fillId="0" borderId="99" xfId="18" applyFont="1" applyBorder="1" applyAlignment="1">
      <alignment horizontal="left"/>
    </xf>
    <xf numFmtId="0" fontId="42" fillId="0" borderId="99" xfId="18" applyFont="1" applyBorder="1"/>
    <xf numFmtId="0" fontId="42" fillId="0" borderId="91" xfId="18" applyFont="1" applyBorder="1"/>
    <xf numFmtId="0" fontId="42" fillId="9" borderId="91" xfId="18" applyFont="1" applyFill="1" applyBorder="1" applyAlignment="1">
      <alignment horizontal="left"/>
    </xf>
    <xf numFmtId="0" fontId="42" fillId="0" borderId="23" xfId="19" applyFont="1" applyBorder="1" applyAlignment="1">
      <alignment horizontal="center" vertical="top"/>
    </xf>
    <xf numFmtId="4" fontId="39" fillId="0" borderId="60" xfId="19" applyNumberFormat="1" applyFont="1" applyBorder="1" applyAlignment="1">
      <alignment horizontal="right" vertical="center"/>
    </xf>
    <xf numFmtId="4" fontId="42" fillId="0" borderId="26" xfId="19" applyNumberFormat="1" applyFont="1" applyBorder="1" applyAlignment="1">
      <alignment horizontal="right" vertical="center"/>
    </xf>
    <xf numFmtId="4" fontId="39" fillId="0" borderId="61" xfId="19" applyNumberFormat="1" applyFont="1" applyBorder="1" applyAlignment="1">
      <alignment horizontal="right" vertical="center"/>
    </xf>
    <xf numFmtId="4" fontId="42" fillId="0" borderId="55" xfId="19" applyNumberFormat="1" applyFont="1" applyBorder="1" applyAlignment="1">
      <alignment horizontal="right" vertical="center"/>
    </xf>
    <xf numFmtId="4" fontId="42" fillId="0" borderId="61" xfId="19" applyNumberFormat="1" applyFont="1" applyBorder="1" applyAlignment="1">
      <alignment horizontal="right" vertical="center"/>
    </xf>
    <xf numFmtId="4" fontId="42" fillId="0" borderId="60" xfId="19" applyNumberFormat="1" applyFont="1" applyBorder="1" applyAlignment="1">
      <alignment horizontal="right" vertical="center"/>
    </xf>
    <xf numFmtId="4" fontId="39" fillId="0" borderId="59" xfId="19" applyNumberFormat="1" applyFont="1" applyBorder="1" applyAlignment="1">
      <alignment horizontal="right" vertical="center"/>
    </xf>
    <xf numFmtId="4" fontId="39" fillId="0" borderId="26" xfId="19" applyNumberFormat="1" applyFont="1" applyBorder="1" applyAlignment="1">
      <alignment horizontal="right" vertical="center"/>
    </xf>
    <xf numFmtId="4" fontId="39" fillId="0" borderId="55" xfId="19" applyNumberFormat="1" applyFont="1" applyBorder="1" applyAlignment="1">
      <alignment horizontal="right" vertical="center"/>
    </xf>
    <xf numFmtId="4" fontId="42" fillId="9" borderId="44" xfId="19" applyNumberFormat="1" applyFont="1" applyFill="1" applyBorder="1" applyAlignment="1">
      <alignment horizontal="right" vertical="center"/>
    </xf>
    <xf numFmtId="0" fontId="39" fillId="0" borderId="98" xfId="0" applyFont="1" applyBorder="1" applyAlignment="1">
      <alignment vertical="top" wrapText="1"/>
    </xf>
    <xf numFmtId="0" fontId="39" fillId="0" borderId="51" xfId="0" applyFont="1" applyBorder="1" applyAlignment="1">
      <alignment horizontal="center" vertical="top"/>
    </xf>
    <xf numFmtId="4" fontId="39" fillId="0" borderId="92" xfId="21" applyNumberFormat="1" applyFont="1" applyBorder="1" applyAlignment="1">
      <alignment horizontal="right" vertical="top"/>
    </xf>
    <xf numFmtId="4" fontId="39" fillId="0" borderId="69" xfId="21" applyNumberFormat="1" applyFont="1" applyBorder="1" applyAlignment="1">
      <alignment horizontal="right" vertical="top"/>
    </xf>
    <xf numFmtId="0" fontId="39" fillId="0" borderId="32" xfId="0" applyFont="1" applyBorder="1" applyAlignment="1">
      <alignment vertical="top" wrapText="1"/>
    </xf>
    <xf numFmtId="0" fontId="39" fillId="0" borderId="58" xfId="21" applyFont="1" applyBorder="1" applyAlignment="1">
      <alignment horizontal="center" vertical="top"/>
    </xf>
    <xf numFmtId="4" fontId="39" fillId="0" borderId="24" xfId="21" applyNumberFormat="1" applyFont="1" applyBorder="1" applyAlignment="1">
      <alignment horizontal="right" vertical="top"/>
    </xf>
    <xf numFmtId="4" fontId="39" fillId="0" borderId="26" xfId="21" applyNumberFormat="1" applyFont="1" applyBorder="1" applyAlignment="1">
      <alignment horizontal="right" vertical="top"/>
    </xf>
    <xf numFmtId="0" fontId="39" fillId="0" borderId="61" xfId="21" applyFont="1" applyBorder="1" applyAlignment="1">
      <alignment vertical="top" wrapText="1"/>
    </xf>
    <xf numFmtId="0" fontId="39" fillId="0" borderId="60" xfId="21" applyFont="1" applyBorder="1" applyAlignment="1">
      <alignment vertical="top" wrapText="1"/>
    </xf>
    <xf numFmtId="0" fontId="39" fillId="0" borderId="58" xfId="21" applyFont="1" applyBorder="1" applyAlignment="1">
      <alignment horizontal="center" vertical="top"/>
    </xf>
    <xf numFmtId="4" fontId="39" fillId="0" borderId="24" xfId="21" applyNumberFormat="1" applyFont="1" applyBorder="1" applyAlignment="1">
      <alignment horizontal="right" vertical="top"/>
    </xf>
    <xf numFmtId="4" fontId="39" fillId="0" borderId="26" xfId="21" applyNumberFormat="1" applyFont="1" applyBorder="1" applyAlignment="1">
      <alignment horizontal="right" vertical="top"/>
    </xf>
    <xf numFmtId="0" fontId="39" fillId="0" borderId="59" xfId="21" applyFont="1" applyBorder="1" applyAlignment="1">
      <alignment vertical="top" wrapText="1"/>
    </xf>
    <xf numFmtId="0" fontId="39" fillId="0" borderId="59" xfId="21" applyFont="1" applyBorder="1" applyAlignment="1">
      <alignment vertical="top" wrapText="1"/>
    </xf>
    <xf numFmtId="0" fontId="39" fillId="0" borderId="74" xfId="21" applyFont="1" applyBorder="1" applyAlignment="1">
      <alignment vertical="top" wrapText="1"/>
    </xf>
    <xf numFmtId="0" fontId="42" fillId="0" borderId="85" xfId="21" applyFont="1" applyBorder="1" applyAlignment="1">
      <alignment vertical="top" wrapText="1"/>
    </xf>
    <xf numFmtId="0" fontId="39" fillId="0" borderId="60" xfId="21" applyFont="1" applyBorder="1" applyAlignment="1">
      <alignment vertical="top" wrapText="1"/>
    </xf>
    <xf numFmtId="0" fontId="44" fillId="0" borderId="23" xfId="21" applyFont="1" applyBorder="1" applyAlignment="1">
      <alignment vertical="top" wrapText="1"/>
    </xf>
    <xf numFmtId="0" fontId="44" fillId="0" borderId="74" xfId="21" applyFont="1" applyBorder="1" applyAlignment="1">
      <alignment vertical="top" wrapText="1"/>
    </xf>
    <xf numFmtId="0" fontId="44" fillId="0" borderId="107" xfId="21" applyFont="1" applyBorder="1" applyAlignment="1">
      <alignment vertical="top" wrapText="1"/>
    </xf>
    <xf numFmtId="0" fontId="39" fillId="0" borderId="58" xfId="21" applyFont="1" applyBorder="1" applyAlignment="1">
      <alignment horizontal="center" vertical="top"/>
    </xf>
    <xf numFmtId="0" fontId="39" fillId="0" borderId="62" xfId="21" applyFont="1" applyBorder="1" applyAlignment="1">
      <alignment horizontal="center" vertical="top"/>
    </xf>
    <xf numFmtId="0" fontId="39" fillId="0" borderId="71" xfId="21" applyFont="1" applyBorder="1" applyAlignment="1">
      <alignment horizontal="center" vertical="top"/>
    </xf>
    <xf numFmtId="0" fontId="43" fillId="0" borderId="104" xfId="21" applyFont="1" applyBorder="1" applyAlignment="1">
      <alignment horizontal="center" vertical="top"/>
    </xf>
    <xf numFmtId="0" fontId="43" fillId="0" borderId="84" xfId="21" applyFont="1" applyBorder="1" applyAlignment="1">
      <alignment horizontal="center" vertical="top"/>
    </xf>
    <xf numFmtId="0" fontId="39" fillId="0" borderId="58" xfId="21" applyFont="1" applyBorder="1" applyAlignment="1">
      <alignment horizontal="center" vertical="top" wrapText="1"/>
    </xf>
    <xf numFmtId="4" fontId="39" fillId="0" borderId="24" xfId="21" applyNumberFormat="1" applyFont="1" applyBorder="1" applyAlignment="1">
      <alignment horizontal="right" vertical="top"/>
    </xf>
    <xf numFmtId="4" fontId="39" fillId="0" borderId="26" xfId="21" applyNumberFormat="1" applyFont="1" applyBorder="1" applyAlignment="1">
      <alignment horizontal="right" vertical="top"/>
    </xf>
    <xf numFmtId="4" fontId="39" fillId="0" borderId="63" xfId="21" applyNumberFormat="1" applyFont="1" applyBorder="1" applyAlignment="1">
      <alignment horizontal="right" vertical="top"/>
    </xf>
    <xf numFmtId="4" fontId="39" fillId="0" borderId="64" xfId="21" applyNumberFormat="1" applyFont="1" applyBorder="1" applyAlignment="1">
      <alignment horizontal="right" vertical="top"/>
    </xf>
    <xf numFmtId="4" fontId="44" fillId="0" borderId="60" xfId="21" applyNumberFormat="1" applyFont="1" applyBorder="1" applyAlignment="1">
      <alignment horizontal="right" vertical="top"/>
    </xf>
    <xf numFmtId="4" fontId="44" fillId="0" borderId="61" xfId="21" applyNumberFormat="1" applyFont="1" applyBorder="1" applyAlignment="1">
      <alignment horizontal="right" vertical="top"/>
    </xf>
    <xf numFmtId="0" fontId="39" fillId="0" borderId="51" xfId="21" applyFont="1" applyBorder="1" applyAlignment="1">
      <alignment horizontal="center" vertical="top"/>
    </xf>
    <xf numFmtId="4" fontId="39" fillId="0" borderId="55" xfId="21" applyNumberFormat="1" applyFont="1" applyBorder="1" applyAlignment="1">
      <alignment horizontal="right" vertical="top"/>
    </xf>
    <xf numFmtId="4" fontId="39" fillId="0" borderId="61" xfId="21" applyNumberFormat="1" applyFont="1" applyBorder="1" applyAlignment="1">
      <alignment horizontal="right" vertical="top"/>
    </xf>
    <xf numFmtId="165" fontId="3" fillId="0" borderId="73" xfId="0" applyNumberFormat="1" applyFont="1" applyFill="1" applyBorder="1" applyAlignment="1">
      <alignment vertical="top"/>
    </xf>
    <xf numFmtId="49" fontId="4" fillId="0" borderId="107" xfId="0" applyNumberFormat="1" applyFont="1" applyFill="1" applyBorder="1" applyAlignment="1">
      <alignment horizontal="center" vertical="top"/>
    </xf>
    <xf numFmtId="0" fontId="46" fillId="0" borderId="113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horizontal="center" vertical="top"/>
    </xf>
    <xf numFmtId="4" fontId="3" fillId="0" borderId="61" xfId="0" applyNumberFormat="1" applyFont="1" applyFill="1" applyBorder="1" applyAlignment="1">
      <alignment horizontal="right" vertical="top"/>
    </xf>
    <xf numFmtId="4" fontId="3" fillId="0" borderId="55" xfId="0" applyNumberFormat="1" applyFont="1" applyFill="1" applyBorder="1" applyAlignment="1">
      <alignment horizontal="right" vertical="top"/>
    </xf>
    <xf numFmtId="4" fontId="3" fillId="0" borderId="56" xfId="0" applyNumberFormat="1" applyFont="1" applyFill="1" applyBorder="1" applyAlignment="1">
      <alignment horizontal="right" vertical="top"/>
    </xf>
    <xf numFmtId="4" fontId="3" fillId="0" borderId="54" xfId="0" applyNumberFormat="1" applyFont="1" applyFill="1" applyBorder="1" applyAlignment="1">
      <alignment horizontal="right" vertical="top"/>
    </xf>
    <xf numFmtId="4" fontId="15" fillId="0" borderId="60" xfId="0" applyNumberFormat="1" applyFont="1" applyFill="1" applyBorder="1" applyAlignment="1">
      <alignment horizontal="right" vertical="top"/>
    </xf>
    <xf numFmtId="4" fontId="15" fillId="0" borderId="61" xfId="0" applyNumberFormat="1" applyFont="1" applyFill="1" applyBorder="1" applyAlignment="1">
      <alignment horizontal="right" vertical="top"/>
    </xf>
    <xf numFmtId="10" fontId="15" fillId="0" borderId="61" xfId="0" applyNumberFormat="1" applyFont="1" applyFill="1" applyBorder="1" applyAlignment="1">
      <alignment horizontal="right" vertical="top"/>
    </xf>
    <xf numFmtId="0" fontId="3" fillId="0" borderId="56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/>
    <xf numFmtId="0" fontId="46" fillId="0" borderId="114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top"/>
    </xf>
    <xf numFmtId="4" fontId="3" fillId="0" borderId="82" xfId="0" applyNumberFormat="1" applyFont="1" applyFill="1" applyBorder="1" applyAlignment="1">
      <alignment horizontal="right" vertical="top"/>
    </xf>
    <xf numFmtId="0" fontId="46" fillId="0" borderId="115" xfId="0" applyFont="1" applyFill="1" applyBorder="1" applyAlignment="1">
      <alignment vertical="center" wrapText="1"/>
    </xf>
    <xf numFmtId="0" fontId="3" fillId="0" borderId="112" xfId="0" applyFont="1" applyFill="1" applyBorder="1" applyAlignment="1">
      <alignment horizontal="center" vertical="top"/>
    </xf>
    <xf numFmtId="4" fontId="3" fillId="0" borderId="112" xfId="0" applyNumberFormat="1" applyFont="1" applyFill="1" applyBorder="1" applyAlignment="1">
      <alignment horizontal="right" vertical="top"/>
    </xf>
    <xf numFmtId="0" fontId="46" fillId="0" borderId="116" xfId="0" applyFont="1" applyFill="1" applyBorder="1" applyAlignment="1">
      <alignment vertical="center" wrapText="1"/>
    </xf>
    <xf numFmtId="49" fontId="4" fillId="0" borderId="73" xfId="0" applyNumberFormat="1" applyFont="1" applyFill="1" applyBorder="1" applyAlignment="1">
      <alignment horizontal="center" vertical="top"/>
    </xf>
    <xf numFmtId="0" fontId="46" fillId="0" borderId="112" xfId="0" applyFont="1" applyFill="1" applyBorder="1" applyAlignment="1">
      <alignment vertical="center" wrapText="1"/>
    </xf>
    <xf numFmtId="165" fontId="3" fillId="0" borderId="58" xfId="0" applyNumberFormat="1" applyFont="1" applyFill="1" applyBorder="1" applyAlignment="1">
      <alignment vertical="top"/>
    </xf>
    <xf numFmtId="49" fontId="4" fillId="0" borderId="23" xfId="0" applyNumberFormat="1" applyFont="1" applyFill="1" applyBorder="1" applyAlignment="1">
      <alignment horizontal="center" vertical="top"/>
    </xf>
    <xf numFmtId="0" fontId="42" fillId="0" borderId="99" xfId="18" applyFont="1" applyFill="1" applyBorder="1" applyAlignment="1">
      <alignment horizontal="left" wrapText="1"/>
    </xf>
    <xf numFmtId="0" fontId="42" fillId="0" borderId="107" xfId="19" applyFont="1" applyFill="1" applyBorder="1" applyAlignment="1">
      <alignment horizontal="center" vertical="top"/>
    </xf>
    <xf numFmtId="4" fontId="39" fillId="0" borderId="61" xfId="19" applyNumberFormat="1" applyFont="1" applyFill="1" applyBorder="1" applyAlignment="1">
      <alignment horizontal="right" vertical="center"/>
    </xf>
    <xf numFmtId="4" fontId="42" fillId="0" borderId="26" xfId="19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top"/>
    </xf>
    <xf numFmtId="4" fontId="2" fillId="0" borderId="24" xfId="0" applyNumberFormat="1" applyFont="1" applyFill="1" applyBorder="1" applyAlignment="1">
      <alignment horizontal="right" vertical="top"/>
    </xf>
    <xf numFmtId="4" fontId="2" fillId="0" borderId="26" xfId="0" applyNumberFormat="1" applyFont="1" applyFill="1" applyBorder="1" applyAlignment="1">
      <alignment horizontal="right" vertical="top"/>
    </xf>
    <xf numFmtId="0" fontId="2" fillId="0" borderId="25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" fontId="2" fillId="0" borderId="54" xfId="0" applyNumberFormat="1" applyFont="1" applyFill="1" applyBorder="1" applyAlignment="1">
      <alignment horizontal="right" vertical="top"/>
    </xf>
    <xf numFmtId="4" fontId="2" fillId="0" borderId="55" xfId="0" applyNumberFormat="1" applyFont="1" applyFill="1" applyBorder="1" applyAlignment="1">
      <alignment horizontal="right" vertical="top"/>
    </xf>
    <xf numFmtId="4" fontId="2" fillId="0" borderId="56" xfId="0" applyNumberFormat="1" applyFont="1" applyFill="1" applyBorder="1" applyAlignment="1">
      <alignment horizontal="right" vertical="top"/>
    </xf>
    <xf numFmtId="0" fontId="1" fillId="0" borderId="112" xfId="0" applyFont="1" applyFill="1" applyBorder="1"/>
    <xf numFmtId="4" fontId="2" fillId="0" borderId="63" xfId="0" applyNumberFormat="1" applyFont="1" applyFill="1" applyBorder="1" applyAlignment="1">
      <alignment horizontal="right" vertical="top"/>
    </xf>
    <xf numFmtId="4" fontId="2" fillId="0" borderId="64" xfId="0" applyNumberFormat="1" applyFont="1" applyFill="1" applyBorder="1" applyAlignment="1">
      <alignment horizontal="right" vertical="top"/>
    </xf>
    <xf numFmtId="4" fontId="2" fillId="0" borderId="65" xfId="0" applyNumberFormat="1" applyFont="1" applyFill="1" applyBorder="1" applyAlignment="1">
      <alignment horizontal="right" vertical="top"/>
    </xf>
    <xf numFmtId="14" fontId="2" fillId="0" borderId="0" xfId="0" applyNumberFormat="1" applyFont="1"/>
    <xf numFmtId="0" fontId="2" fillId="0" borderId="58" xfId="5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3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3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8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39" xfId="0" applyFont="1" applyBorder="1"/>
    <xf numFmtId="165" fontId="20" fillId="7" borderId="100" xfId="0" applyNumberFormat="1" applyFont="1" applyFill="1" applyBorder="1" applyAlignment="1">
      <alignment horizontal="left" vertical="center" wrapText="1"/>
    </xf>
    <xf numFmtId="0" fontId="11" fillId="0" borderId="101" xfId="0" applyFont="1" applyBorder="1"/>
    <xf numFmtId="0" fontId="11" fillId="0" borderId="102" xfId="0" applyFont="1" applyBorder="1"/>
    <xf numFmtId="165" fontId="2" fillId="0" borderId="0" xfId="0" applyNumberFormat="1" applyFont="1" applyAlignment="1">
      <alignment horizontal="center" vertical="center"/>
    </xf>
    <xf numFmtId="165" fontId="4" fillId="4" borderId="4" xfId="0" applyNumberFormat="1" applyFont="1" applyFill="1" applyBorder="1" applyAlignment="1">
      <alignment horizontal="left" vertical="center"/>
    </xf>
    <xf numFmtId="0" fontId="11" fillId="0" borderId="108" xfId="0" applyFont="1" applyBorder="1"/>
    <xf numFmtId="4" fontId="3" fillId="2" borderId="4" xfId="0" applyNumberFormat="1" applyFont="1" applyFill="1" applyBorder="1" applyAlignment="1">
      <alignment horizontal="center" vertical="center" wrapText="1"/>
    </xf>
    <xf numFmtId="4" fontId="5" fillId="0" borderId="62" xfId="0" applyNumberFormat="1" applyFont="1" applyBorder="1" applyAlignment="1">
      <alignment horizontal="right" vertical="center"/>
    </xf>
    <xf numFmtId="0" fontId="11" fillId="0" borderId="74" xfId="0" applyFont="1" applyBorder="1"/>
    <xf numFmtId="0" fontId="11" fillId="0" borderId="88" xfId="0" applyFont="1" applyBorder="1"/>
    <xf numFmtId="0" fontId="11" fillId="0" borderId="89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3" fillId="0" borderId="109" xfId="0" applyFont="1" applyBorder="1" applyAlignment="1">
      <alignment horizontal="right" wrapText="1"/>
    </xf>
    <xf numFmtId="0" fontId="33" fillId="0" borderId="110" xfId="0" applyFont="1" applyBorder="1" applyAlignment="1">
      <alignment horizontal="right" wrapText="1"/>
    </xf>
    <xf numFmtId="0" fontId="33" fillId="8" borderId="109" xfId="0" applyFont="1" applyFill="1" applyBorder="1" applyAlignment="1">
      <alignment horizontal="center" vertical="center" wrapText="1"/>
    </xf>
    <xf numFmtId="0" fontId="33" fillId="8" borderId="110" xfId="0" applyFont="1" applyFill="1" applyBorder="1" applyAlignment="1">
      <alignment horizontal="center" vertical="center" wrapText="1"/>
    </xf>
    <xf numFmtId="0" fontId="33" fillId="8" borderId="111" xfId="0" applyFont="1" applyFill="1" applyBorder="1" applyAlignment="1">
      <alignment horizontal="center" vertical="center" wrapText="1"/>
    </xf>
    <xf numFmtId="4" fontId="33" fillId="8" borderId="109" xfId="0" applyNumberFormat="1" applyFont="1" applyFill="1" applyBorder="1" applyAlignment="1">
      <alignment horizontal="center" vertical="center" wrapText="1"/>
    </xf>
    <xf numFmtId="4" fontId="33" fillId="8" borderId="110" xfId="0" applyNumberFormat="1" applyFont="1" applyFill="1" applyBorder="1" applyAlignment="1">
      <alignment horizontal="center" vertical="center" wrapText="1"/>
    </xf>
    <xf numFmtId="4" fontId="33" fillId="8" borderId="11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22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9" workbookViewId="0">
      <selection activeCell="C29" sqref="C29"/>
    </sheetView>
  </sheetViews>
  <sheetFormatPr defaultColWidth="12.59765625" defaultRowHeight="15" customHeight="1" x14ac:dyDescent="0.25"/>
  <cols>
    <col min="1" max="1" width="16" customWidth="1"/>
    <col min="2" max="2" width="14.5" customWidth="1"/>
    <col min="3" max="8" width="20.3984375" customWidth="1"/>
    <col min="9" max="9" width="14.5" customWidth="1"/>
    <col min="10" max="10" width="20.3984375" customWidth="1"/>
    <col min="11" max="11" width="14.5" customWidth="1"/>
    <col min="12" max="12" width="20.3984375" customWidth="1"/>
    <col min="13" max="13" width="14.5" customWidth="1"/>
    <col min="14" max="14" width="20.3984375" customWidth="1"/>
    <col min="15" max="23" width="4.8984375" customWidth="1"/>
    <col min="24" max="26" width="9.59765625" customWidth="1"/>
    <col min="27" max="31" width="11" customWidth="1"/>
  </cols>
  <sheetData>
    <row r="1" spans="1:31" ht="15" customHeight="1" x14ac:dyDescent="0.25">
      <c r="A1" s="511" t="s">
        <v>0</v>
      </c>
      <c r="B1" s="50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511" t="s">
        <v>2</v>
      </c>
      <c r="I2" s="506"/>
      <c r="J2" s="50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511" t="s">
        <v>3</v>
      </c>
      <c r="I3" s="506"/>
      <c r="J3" s="50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4</v>
      </c>
      <c r="B10" s="1"/>
      <c r="C10" s="1" t="s">
        <v>521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5</v>
      </c>
      <c r="B11" s="1"/>
      <c r="C11" s="1" t="s">
        <v>520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6</v>
      </c>
      <c r="B12" s="1"/>
      <c r="C12" s="1" t="s">
        <v>522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7</v>
      </c>
      <c r="B13" s="1"/>
      <c r="C13" s="1" t="s">
        <v>523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8</v>
      </c>
      <c r="B14" s="1"/>
      <c r="C14" s="503">
        <v>44373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9</v>
      </c>
      <c r="B15" s="1"/>
      <c r="C15" s="503">
        <v>44515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512" t="s">
        <v>10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512" t="s">
        <v>11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513" t="s">
        <v>524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514"/>
      <c r="B23" s="507" t="s">
        <v>12</v>
      </c>
      <c r="C23" s="508"/>
      <c r="D23" s="517" t="s">
        <v>13</v>
      </c>
      <c r="E23" s="518"/>
      <c r="F23" s="518"/>
      <c r="G23" s="518"/>
      <c r="H23" s="518"/>
      <c r="I23" s="518"/>
      <c r="J23" s="519"/>
      <c r="K23" s="507" t="s">
        <v>14</v>
      </c>
      <c r="L23" s="508"/>
      <c r="M23" s="507" t="s">
        <v>15</v>
      </c>
      <c r="N23" s="50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515"/>
      <c r="B24" s="509"/>
      <c r="C24" s="510"/>
      <c r="D24" s="16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520" t="s">
        <v>21</v>
      </c>
      <c r="J24" s="510"/>
      <c r="K24" s="509"/>
      <c r="L24" s="510"/>
      <c r="M24" s="509"/>
      <c r="N24" s="51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 x14ac:dyDescent="0.25">
      <c r="A25" s="516"/>
      <c r="B25" s="19" t="s">
        <v>22</v>
      </c>
      <c r="C25" s="20" t="s">
        <v>23</v>
      </c>
      <c r="D25" s="19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22</v>
      </c>
      <c r="J25" s="22" t="s">
        <v>24</v>
      </c>
      <c r="K25" s="19" t="s">
        <v>22</v>
      </c>
      <c r="L25" s="20" t="s">
        <v>23</v>
      </c>
      <c r="M25" s="23" t="s">
        <v>22</v>
      </c>
      <c r="N25" s="24" t="s">
        <v>23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25</v>
      </c>
      <c r="B26" s="27" t="s">
        <v>26</v>
      </c>
      <c r="C26" s="28" t="s">
        <v>27</v>
      </c>
      <c r="D26" s="27" t="s">
        <v>28</v>
      </c>
      <c r="E26" s="29" t="s">
        <v>29</v>
      </c>
      <c r="F26" s="29" t="s">
        <v>30</v>
      </c>
      <c r="G26" s="29" t="s">
        <v>31</v>
      </c>
      <c r="H26" s="29" t="s">
        <v>32</v>
      </c>
      <c r="I26" s="29" t="s">
        <v>33</v>
      </c>
      <c r="J26" s="28" t="s">
        <v>34</v>
      </c>
      <c r="K26" s="27" t="s">
        <v>35</v>
      </c>
      <c r="L26" s="28" t="s">
        <v>36</v>
      </c>
      <c r="M26" s="27" t="s">
        <v>37</v>
      </c>
      <c r="N26" s="28" t="s">
        <v>38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39</v>
      </c>
      <c r="B27" s="33">
        <f t="shared" ref="B27:B29" si="0">C27/N27</f>
        <v>1</v>
      </c>
      <c r="C27" s="34">
        <f>'Кошторис  витрат'!G272</f>
        <v>1861811.92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витрат'!S272</f>
        <v>0</v>
      </c>
      <c r="M27" s="38">
        <v>1</v>
      </c>
      <c r="N27" s="39">
        <f t="shared" ref="N27:N29" si="4">C27+J27+L27</f>
        <v>1861811.92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40</v>
      </c>
      <c r="B28" s="41">
        <f t="shared" si="0"/>
        <v>1</v>
      </c>
      <c r="C28" s="42">
        <f>'Кошторис  витрат'!J272</f>
        <v>1861229.3199999998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витрат'!V272</f>
        <v>0</v>
      </c>
      <c r="M28" s="46">
        <v>1</v>
      </c>
      <c r="N28" s="47">
        <f t="shared" si="4"/>
        <v>1861229.3199999998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41</v>
      </c>
      <c r="B29" s="49">
        <f t="shared" si="0"/>
        <v>1</v>
      </c>
      <c r="C29" s="50">
        <f>837815+558543</f>
        <v>1396358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0.75023425915082842</v>
      </c>
      <c r="N29" s="55">
        <f t="shared" si="4"/>
        <v>1396358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42</v>
      </c>
      <c r="B30" s="57">
        <f t="shared" ref="B30:N30" si="5">B28-B29</f>
        <v>0</v>
      </c>
      <c r="C30" s="58">
        <f t="shared" si="5"/>
        <v>464871.31999999983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0.24976574084917158</v>
      </c>
      <c r="N30" s="64">
        <f t="shared" si="5"/>
        <v>464871.31999999983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43</v>
      </c>
      <c r="C32" s="521"/>
      <c r="D32" s="522"/>
      <c r="E32" s="522"/>
      <c r="F32" s="65"/>
      <c r="G32" s="66"/>
      <c r="H32" s="66"/>
      <c r="I32" s="67"/>
      <c r="J32" s="521"/>
      <c r="K32" s="522"/>
      <c r="L32" s="522"/>
      <c r="M32" s="522"/>
      <c r="N32" s="52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44</v>
      </c>
      <c r="E33" s="5"/>
      <c r="F33" s="69"/>
      <c r="G33" s="505" t="s">
        <v>45</v>
      </c>
      <c r="H33" s="506"/>
      <c r="I33" s="13"/>
      <c r="J33" s="505" t="s">
        <v>46</v>
      </c>
      <c r="K33" s="506"/>
      <c r="L33" s="506"/>
      <c r="M33" s="506"/>
      <c r="N33" s="50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94"/>
  <sheetViews>
    <sheetView tabSelected="1" workbookViewId="0">
      <pane ySplit="10" topLeftCell="A35" activePane="bottomLeft" state="frozen"/>
      <selection pane="bottomLeft" activeCell="F267" sqref="F267:G267"/>
    </sheetView>
  </sheetViews>
  <sheetFormatPr defaultColWidth="12.59765625" defaultRowHeight="15" customHeight="1" outlineLevelCol="1" x14ac:dyDescent="0.25"/>
  <cols>
    <col min="1" max="1" width="9.19921875" customWidth="1"/>
    <col min="2" max="2" width="6.5" customWidth="1"/>
    <col min="3" max="3" width="38.59765625" customWidth="1"/>
    <col min="4" max="4" width="10.09765625" customWidth="1"/>
    <col min="5" max="5" width="9.5" customWidth="1"/>
    <col min="6" max="6" width="13" customWidth="1"/>
    <col min="7" max="7" width="14.09765625" customWidth="1"/>
    <col min="8" max="8" width="9.5" customWidth="1"/>
    <col min="9" max="9" width="13" customWidth="1"/>
    <col min="10" max="10" width="14.09765625" customWidth="1"/>
    <col min="11" max="11" width="9.5" hidden="1" customWidth="1" outlineLevel="1"/>
    <col min="12" max="12" width="13" hidden="1" customWidth="1" outlineLevel="1"/>
    <col min="13" max="13" width="14.09765625" hidden="1" customWidth="1" outlineLevel="1"/>
    <col min="14" max="14" width="9.5" hidden="1" customWidth="1" outlineLevel="1"/>
    <col min="15" max="15" width="13" hidden="1" customWidth="1" outlineLevel="1"/>
    <col min="16" max="16" width="14.09765625" hidden="1" customWidth="1" outlineLevel="1"/>
    <col min="17" max="17" width="9.5" hidden="1" customWidth="1" outlineLevel="1"/>
    <col min="18" max="18" width="13" hidden="1" customWidth="1" outlineLevel="1"/>
    <col min="19" max="19" width="14.09765625" hidden="1" customWidth="1" outlineLevel="1"/>
    <col min="20" max="20" width="9.5" hidden="1" customWidth="1" outlineLevel="1"/>
    <col min="21" max="21" width="13" hidden="1" customWidth="1" outlineLevel="1"/>
    <col min="22" max="22" width="14.09765625" hidden="1" customWidth="1" outlineLevel="1"/>
    <col min="23" max="23" width="11" customWidth="1" collapsed="1"/>
    <col min="24" max="25" width="11" customWidth="1"/>
    <col min="26" max="26" width="11.8984375" customWidth="1"/>
    <col min="27" max="27" width="16.69921875" customWidth="1"/>
    <col min="28" max="28" width="14" customWidth="1"/>
    <col min="29" max="33" width="5.09765625" customWidth="1"/>
  </cols>
  <sheetData>
    <row r="1" spans="1:33" ht="15.6" x14ac:dyDescent="0.3">
      <c r="A1" s="524" t="s">
        <v>47</v>
      </c>
      <c r="B1" s="506"/>
      <c r="C1" s="506"/>
      <c r="D1" s="506"/>
      <c r="E1" s="50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9.5" customHeight="1" x14ac:dyDescent="0.25">
      <c r="A2" s="72" t="str">
        <f>Фінансування!A12</f>
        <v>Назва Грантоотримувача:</v>
      </c>
      <c r="B2" s="73"/>
      <c r="C2" s="72"/>
      <c r="D2" s="74" t="str">
        <f>Фінансування!C12</f>
        <v>Громадська Організація "Обличчям до Зануссі"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9.5" customHeight="1" x14ac:dyDescent="0.25">
      <c r="A3" s="3" t="str">
        <f>Фінансування!A13</f>
        <v>Назва проєкту:</v>
      </c>
      <c r="B3" s="73"/>
      <c r="C3" s="72" t="str">
        <f>Фінансування!C13</f>
        <v>«Телевізійний фільм "Культурний код Кшиштофа Зануссі"»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9.5" customHeight="1" x14ac:dyDescent="0.25">
      <c r="A4" s="3" t="str">
        <f>Фінансування!A14</f>
        <v>Дата початку проєкту:</v>
      </c>
      <c r="B4" s="1"/>
      <c r="C4" s="503"/>
      <c r="D4" s="503">
        <f>Фінансування!C14</f>
        <v>44373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25">
      <c r="A5" s="3" t="str">
        <f>Фінансування!A15</f>
        <v>Дата завершення проєкту:</v>
      </c>
      <c r="B5" s="1"/>
      <c r="C5" s="503"/>
      <c r="D5" s="503">
        <f>Фінансування!C15</f>
        <v>44515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525" t="s">
        <v>48</v>
      </c>
      <c r="B7" s="527" t="s">
        <v>49</v>
      </c>
      <c r="C7" s="530" t="s">
        <v>50</v>
      </c>
      <c r="D7" s="530" t="s">
        <v>51</v>
      </c>
      <c r="E7" s="523" t="s">
        <v>52</v>
      </c>
      <c r="F7" s="518"/>
      <c r="G7" s="518"/>
      <c r="H7" s="518"/>
      <c r="I7" s="518"/>
      <c r="J7" s="519"/>
      <c r="K7" s="523" t="s">
        <v>53</v>
      </c>
      <c r="L7" s="518"/>
      <c r="M7" s="518"/>
      <c r="N7" s="518"/>
      <c r="O7" s="518"/>
      <c r="P7" s="519"/>
      <c r="Q7" s="523" t="s">
        <v>54</v>
      </c>
      <c r="R7" s="518"/>
      <c r="S7" s="518"/>
      <c r="T7" s="518"/>
      <c r="U7" s="518"/>
      <c r="V7" s="519"/>
      <c r="W7" s="545" t="s">
        <v>55</v>
      </c>
      <c r="X7" s="518"/>
      <c r="Y7" s="518"/>
      <c r="Z7" s="519"/>
      <c r="AA7" s="546" t="s">
        <v>56</v>
      </c>
      <c r="AB7" s="1"/>
      <c r="AC7" s="1"/>
      <c r="AD7" s="1"/>
      <c r="AE7" s="1"/>
      <c r="AF7" s="1"/>
      <c r="AG7" s="1"/>
    </row>
    <row r="8" spans="1:33" ht="42" customHeight="1" x14ac:dyDescent="0.25">
      <c r="A8" s="515"/>
      <c r="B8" s="528"/>
      <c r="C8" s="531"/>
      <c r="D8" s="531"/>
      <c r="E8" s="539" t="s">
        <v>57</v>
      </c>
      <c r="F8" s="518"/>
      <c r="G8" s="519"/>
      <c r="H8" s="539" t="s">
        <v>58</v>
      </c>
      <c r="I8" s="518"/>
      <c r="J8" s="519"/>
      <c r="K8" s="539" t="s">
        <v>57</v>
      </c>
      <c r="L8" s="518"/>
      <c r="M8" s="519"/>
      <c r="N8" s="539" t="s">
        <v>58</v>
      </c>
      <c r="O8" s="518"/>
      <c r="P8" s="519"/>
      <c r="Q8" s="539" t="s">
        <v>57</v>
      </c>
      <c r="R8" s="518"/>
      <c r="S8" s="519"/>
      <c r="T8" s="539" t="s">
        <v>58</v>
      </c>
      <c r="U8" s="518"/>
      <c r="V8" s="519"/>
      <c r="W8" s="546" t="s">
        <v>59</v>
      </c>
      <c r="X8" s="546" t="s">
        <v>60</v>
      </c>
      <c r="Y8" s="545" t="s">
        <v>61</v>
      </c>
      <c r="Z8" s="519"/>
      <c r="AA8" s="515"/>
      <c r="AB8" s="1"/>
      <c r="AC8" s="1"/>
      <c r="AD8" s="1"/>
      <c r="AE8" s="1"/>
      <c r="AF8" s="1"/>
      <c r="AG8" s="1"/>
    </row>
    <row r="9" spans="1:33" ht="30" customHeight="1" x14ac:dyDescent="0.25">
      <c r="A9" s="526"/>
      <c r="B9" s="529"/>
      <c r="C9" s="532"/>
      <c r="D9" s="532"/>
      <c r="E9" s="84" t="s">
        <v>62</v>
      </c>
      <c r="F9" s="85" t="s">
        <v>63</v>
      </c>
      <c r="G9" s="86" t="s">
        <v>64</v>
      </c>
      <c r="H9" s="84" t="s">
        <v>62</v>
      </c>
      <c r="I9" s="85" t="s">
        <v>63</v>
      </c>
      <c r="J9" s="86" t="s">
        <v>65</v>
      </c>
      <c r="K9" s="84" t="s">
        <v>62</v>
      </c>
      <c r="L9" s="85" t="s">
        <v>66</v>
      </c>
      <c r="M9" s="86" t="s">
        <v>67</v>
      </c>
      <c r="N9" s="84" t="s">
        <v>62</v>
      </c>
      <c r="O9" s="85" t="s">
        <v>66</v>
      </c>
      <c r="P9" s="86" t="s">
        <v>68</v>
      </c>
      <c r="Q9" s="84" t="s">
        <v>62</v>
      </c>
      <c r="R9" s="85" t="s">
        <v>66</v>
      </c>
      <c r="S9" s="86" t="s">
        <v>69</v>
      </c>
      <c r="T9" s="84" t="s">
        <v>62</v>
      </c>
      <c r="U9" s="85" t="s">
        <v>66</v>
      </c>
      <c r="V9" s="86" t="s">
        <v>70</v>
      </c>
      <c r="W9" s="516"/>
      <c r="X9" s="516"/>
      <c r="Y9" s="87" t="s">
        <v>71</v>
      </c>
      <c r="Z9" s="88" t="s">
        <v>22</v>
      </c>
      <c r="AA9" s="516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72</v>
      </c>
      <c r="B11" s="94"/>
      <c r="C11" s="95" t="s">
        <v>73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74</v>
      </c>
      <c r="B12" s="102">
        <v>1</v>
      </c>
      <c r="C12" s="103" t="s">
        <v>75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76</v>
      </c>
      <c r="B13" s="109" t="s">
        <v>77</v>
      </c>
      <c r="C13" s="110" t="s">
        <v>78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6" si="6">W13-X13</f>
        <v>0</v>
      </c>
      <c r="Z13" s="116" t="e">
        <f t="shared" ref="Z13:Z36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79</v>
      </c>
      <c r="B14" s="120" t="s">
        <v>80</v>
      </c>
      <c r="C14" s="121" t="s">
        <v>81</v>
      </c>
      <c r="D14" s="122" t="s">
        <v>82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79</v>
      </c>
      <c r="B15" s="120" t="s">
        <v>83</v>
      </c>
      <c r="C15" s="121" t="s">
        <v>81</v>
      </c>
      <c r="D15" s="122" t="s">
        <v>82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79</v>
      </c>
      <c r="B16" s="133" t="s">
        <v>84</v>
      </c>
      <c r="C16" s="121" t="s">
        <v>81</v>
      </c>
      <c r="D16" s="134" t="s">
        <v>82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76</v>
      </c>
      <c r="B17" s="109" t="s">
        <v>85</v>
      </c>
      <c r="C17" s="140" t="s">
        <v>86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79</v>
      </c>
      <c r="B18" s="120" t="s">
        <v>87</v>
      </c>
      <c r="C18" s="121" t="s">
        <v>81</v>
      </c>
      <c r="D18" s="351" t="s">
        <v>82</v>
      </c>
      <c r="E18" s="352">
        <v>0</v>
      </c>
      <c r="F18" s="353">
        <v>0</v>
      </c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79</v>
      </c>
      <c r="B19" s="120" t="s">
        <v>88</v>
      </c>
      <c r="C19" s="121" t="s">
        <v>81</v>
      </c>
      <c r="D19" s="122" t="s">
        <v>82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thickBot="1" x14ac:dyDescent="0.3">
      <c r="A20" s="147" t="s">
        <v>79</v>
      </c>
      <c r="B20" s="133" t="s">
        <v>89</v>
      </c>
      <c r="C20" s="121" t="s">
        <v>81</v>
      </c>
      <c r="D20" s="148" t="s">
        <v>82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76</v>
      </c>
      <c r="B21" s="109" t="s">
        <v>90</v>
      </c>
      <c r="C21" s="153" t="s">
        <v>91</v>
      </c>
      <c r="D21" s="141"/>
      <c r="E21" s="142">
        <f>SUM(E22:E24)</f>
        <v>30</v>
      </c>
      <c r="F21" s="143"/>
      <c r="G21" s="144">
        <f>SUM(G22:G24)</f>
        <v>241770</v>
      </c>
      <c r="H21" s="142">
        <f t="shared" ref="H21" si="30">SUM(H22:H24)</f>
        <v>28</v>
      </c>
      <c r="I21" s="143"/>
      <c r="J21" s="144">
        <f t="shared" ref="J21:K21" si="31">SUM(J22:J24)</f>
        <v>181770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241770</v>
      </c>
      <c r="X21" s="144">
        <f t="shared" si="35"/>
        <v>181770</v>
      </c>
      <c r="Y21" s="115">
        <f t="shared" si="6"/>
        <v>60000</v>
      </c>
      <c r="Z21" s="116">
        <f t="shared" si="7"/>
        <v>0.24816974810770567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79</v>
      </c>
      <c r="B22" s="120" t="s">
        <v>92</v>
      </c>
      <c r="C22" s="357" t="s">
        <v>342</v>
      </c>
      <c r="D22" s="354" t="s">
        <v>82</v>
      </c>
      <c r="E22" s="355">
        <v>4.5</v>
      </c>
      <c r="F22" s="356">
        <v>30000</v>
      </c>
      <c r="G22" s="125">
        <f t="shared" ref="G22:G24" si="36">E22*F22</f>
        <v>135000</v>
      </c>
      <c r="H22" s="123">
        <v>2.5</v>
      </c>
      <c r="I22" s="124">
        <v>30000</v>
      </c>
      <c r="J22" s="125">
        <f t="shared" ref="J22:J24" si="37">H22*I22</f>
        <v>75000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135000</v>
      </c>
      <c r="X22" s="127">
        <f t="shared" ref="X22:X24" si="43">J22+P22+V22</f>
        <v>75000</v>
      </c>
      <c r="Y22" s="127">
        <f t="shared" si="6"/>
        <v>60000</v>
      </c>
      <c r="Z22" s="128">
        <f t="shared" si="7"/>
        <v>0.44444444444444442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79</v>
      </c>
      <c r="B23" s="120" t="s">
        <v>93</v>
      </c>
      <c r="C23" s="357" t="s">
        <v>343</v>
      </c>
      <c r="D23" s="354" t="s">
        <v>82</v>
      </c>
      <c r="E23" s="355">
        <v>4.5</v>
      </c>
      <c r="F23" s="356">
        <v>15000</v>
      </c>
      <c r="G23" s="125">
        <f t="shared" si="36"/>
        <v>67500</v>
      </c>
      <c r="H23" s="123">
        <v>4.5</v>
      </c>
      <c r="I23" s="124">
        <v>15000</v>
      </c>
      <c r="J23" s="125">
        <f t="shared" si="37"/>
        <v>67500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67500</v>
      </c>
      <c r="X23" s="127">
        <f t="shared" si="43"/>
        <v>67500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thickBot="1" x14ac:dyDescent="0.3">
      <c r="A24" s="132" t="s">
        <v>79</v>
      </c>
      <c r="B24" s="154" t="s">
        <v>94</v>
      </c>
      <c r="C24" s="358" t="s">
        <v>344</v>
      </c>
      <c r="D24" s="359" t="s">
        <v>345</v>
      </c>
      <c r="E24" s="360">
        <v>21</v>
      </c>
      <c r="F24" s="360">
        <v>1870</v>
      </c>
      <c r="G24" s="137">
        <f t="shared" si="36"/>
        <v>39270</v>
      </c>
      <c r="H24" s="135">
        <v>21</v>
      </c>
      <c r="I24" s="136">
        <v>1870</v>
      </c>
      <c r="J24" s="137">
        <f t="shared" si="37"/>
        <v>39270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39270</v>
      </c>
      <c r="X24" s="127">
        <f t="shared" si="43"/>
        <v>39270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74</v>
      </c>
      <c r="B25" s="155" t="s">
        <v>95</v>
      </c>
      <c r="C25" s="140" t="s">
        <v>96</v>
      </c>
      <c r="D25" s="141"/>
      <c r="E25" s="142">
        <f>SUM(E26:E28)</f>
        <v>241770</v>
      </c>
      <c r="F25" s="143"/>
      <c r="G25" s="144">
        <f t="shared" ref="G25:H25" si="44">SUM(G26:G28)</f>
        <v>53189.4</v>
      </c>
      <c r="H25" s="142">
        <f t="shared" si="44"/>
        <v>181770</v>
      </c>
      <c r="I25" s="143"/>
      <c r="J25" s="144">
        <f t="shared" ref="J25:K25" si="45">SUM(J26:J28)</f>
        <v>39989.4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53189.4</v>
      </c>
      <c r="X25" s="144">
        <f t="shared" si="49"/>
        <v>39989.4</v>
      </c>
      <c r="Y25" s="115">
        <f t="shared" si="6"/>
        <v>13200</v>
      </c>
      <c r="Z25" s="116">
        <f t="shared" si="7"/>
        <v>0.24816974810770567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79</v>
      </c>
      <c r="B26" s="157" t="s">
        <v>97</v>
      </c>
      <c r="C26" s="121" t="s">
        <v>98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79</v>
      </c>
      <c r="B27" s="120" t="s">
        <v>99</v>
      </c>
      <c r="C27" s="361" t="s">
        <v>100</v>
      </c>
      <c r="D27" s="362"/>
      <c r="E27" s="363">
        <v>0</v>
      </c>
      <c r="F27" s="36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thickBot="1" x14ac:dyDescent="0.3">
      <c r="A28" s="132" t="s">
        <v>79</v>
      </c>
      <c r="B28" s="154" t="s">
        <v>101</v>
      </c>
      <c r="C28" s="368" t="s">
        <v>91</v>
      </c>
      <c r="D28" s="365"/>
      <c r="E28" s="366">
        <v>241770</v>
      </c>
      <c r="F28" s="367">
        <v>0.22</v>
      </c>
      <c r="G28" s="137">
        <f t="shared" si="50"/>
        <v>53189.4</v>
      </c>
      <c r="H28" s="135">
        <f>J21</f>
        <v>181770</v>
      </c>
      <c r="I28" s="136">
        <v>0.22</v>
      </c>
      <c r="J28" s="137">
        <f t="shared" si="51"/>
        <v>39989.4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53189.4</v>
      </c>
      <c r="X28" s="127">
        <f t="shared" si="57"/>
        <v>39989.4</v>
      </c>
      <c r="Y28" s="127">
        <f t="shared" si="6"/>
        <v>13200</v>
      </c>
      <c r="Z28" s="128">
        <f t="shared" si="7"/>
        <v>0.24816974810770567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76</v>
      </c>
      <c r="B29" s="155" t="s">
        <v>102</v>
      </c>
      <c r="C29" s="140" t="s">
        <v>103</v>
      </c>
      <c r="D29" s="141"/>
      <c r="E29" s="142">
        <f>SUM(E30:E35)</f>
        <v>33.5</v>
      </c>
      <c r="F29" s="143"/>
      <c r="G29" s="144">
        <f t="shared" ref="G29:H29" si="58">SUM(G30:G35)</f>
        <v>467674</v>
      </c>
      <c r="H29" s="142">
        <f t="shared" si="58"/>
        <v>33</v>
      </c>
      <c r="I29" s="143"/>
      <c r="J29" s="144">
        <f t="shared" ref="J29:K29" si="59">SUM(J30:J35)</f>
        <v>527674</v>
      </c>
      <c r="K29" s="142">
        <f t="shared" si="59"/>
        <v>0</v>
      </c>
      <c r="L29" s="143"/>
      <c r="M29" s="144">
        <f t="shared" ref="M29:N29" si="60">SUM(M30:M35)</f>
        <v>0</v>
      </c>
      <c r="N29" s="142">
        <f t="shared" si="60"/>
        <v>0</v>
      </c>
      <c r="O29" s="143"/>
      <c r="P29" s="144">
        <f t="shared" ref="P29:Q29" si="61">SUM(P30:P35)</f>
        <v>0</v>
      </c>
      <c r="Q29" s="142">
        <f t="shared" si="61"/>
        <v>0</v>
      </c>
      <c r="R29" s="143"/>
      <c r="S29" s="144">
        <f t="shared" ref="S29:T29" si="62">SUM(S30:S35)</f>
        <v>0</v>
      </c>
      <c r="T29" s="142">
        <f t="shared" si="62"/>
        <v>0</v>
      </c>
      <c r="U29" s="143"/>
      <c r="V29" s="144">
        <f t="shared" ref="V29:W29" si="63">SUM(V30:V35)</f>
        <v>0</v>
      </c>
      <c r="W29" s="144">
        <f t="shared" si="63"/>
        <v>467674</v>
      </c>
      <c r="X29" s="144">
        <f>SUM(X30:X35)</f>
        <v>527674</v>
      </c>
      <c r="Y29" s="144">
        <f t="shared" si="6"/>
        <v>-60000</v>
      </c>
      <c r="Z29" s="144">
        <f t="shared" si="7"/>
        <v>-0.1282944957384845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79</v>
      </c>
      <c r="B30" s="157" t="s">
        <v>104</v>
      </c>
      <c r="C30" s="374" t="s">
        <v>346</v>
      </c>
      <c r="D30" s="371" t="s">
        <v>82</v>
      </c>
      <c r="E30" s="372">
        <v>4.5</v>
      </c>
      <c r="F30" s="373">
        <v>22000</v>
      </c>
      <c r="G30" s="125">
        <f t="shared" ref="G30:G32" si="64">E30*F30</f>
        <v>99000</v>
      </c>
      <c r="H30" s="123">
        <v>4.5</v>
      </c>
      <c r="I30" s="124">
        <v>22000</v>
      </c>
      <c r="J30" s="125">
        <f t="shared" ref="J30:J35" si="65">H30*I30</f>
        <v>99000</v>
      </c>
      <c r="K30" s="123"/>
      <c r="L30" s="124"/>
      <c r="M30" s="125">
        <f t="shared" ref="M30:M35" si="66">K30*L30</f>
        <v>0</v>
      </c>
      <c r="N30" s="123"/>
      <c r="O30" s="124"/>
      <c r="P30" s="125">
        <f t="shared" ref="P30:P35" si="67">N30*O30</f>
        <v>0</v>
      </c>
      <c r="Q30" s="123"/>
      <c r="R30" s="124"/>
      <c r="S30" s="125">
        <f t="shared" ref="S30:S35" si="68">Q30*R30</f>
        <v>0</v>
      </c>
      <c r="T30" s="123"/>
      <c r="U30" s="124"/>
      <c r="V30" s="125">
        <f t="shared" ref="V30:V35" si="69">T30*U30</f>
        <v>0</v>
      </c>
      <c r="W30" s="126">
        <f t="shared" ref="W30:W35" si="70">G30+M30+S30</f>
        <v>99000</v>
      </c>
      <c r="X30" s="127">
        <f t="shared" ref="X30:X32" si="71">J30+P30+V30</f>
        <v>99000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s="334" customFormat="1" ht="30" customHeight="1" x14ac:dyDescent="0.25">
      <c r="A31" s="119"/>
      <c r="B31" s="369"/>
      <c r="C31" s="375" t="s">
        <v>347</v>
      </c>
      <c r="D31" s="504" t="s">
        <v>525</v>
      </c>
      <c r="E31" s="123">
        <v>20</v>
      </c>
      <c r="F31" s="124">
        <v>3148</v>
      </c>
      <c r="G31" s="125">
        <f t="shared" si="64"/>
        <v>62960</v>
      </c>
      <c r="H31" s="492">
        <v>20</v>
      </c>
      <c r="I31" s="493">
        <v>3148</v>
      </c>
      <c r="J31" s="491">
        <f t="shared" si="65"/>
        <v>62960</v>
      </c>
      <c r="K31" s="123"/>
      <c r="L31" s="124"/>
      <c r="M31" s="125"/>
      <c r="N31" s="123"/>
      <c r="O31" s="124"/>
      <c r="P31" s="125"/>
      <c r="Q31" s="123"/>
      <c r="R31" s="124"/>
      <c r="S31" s="125"/>
      <c r="T31" s="123"/>
      <c r="U31" s="124"/>
      <c r="V31" s="125"/>
      <c r="W31" s="126">
        <f t="shared" si="70"/>
        <v>62960</v>
      </c>
      <c r="X31" s="127">
        <f t="shared" si="71"/>
        <v>62960</v>
      </c>
      <c r="Y31" s="127"/>
      <c r="Z31" s="128"/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19" t="s">
        <v>79</v>
      </c>
      <c r="B32" s="120" t="s">
        <v>105</v>
      </c>
      <c r="C32" s="376" t="s">
        <v>348</v>
      </c>
      <c r="D32" s="377" t="s">
        <v>82</v>
      </c>
      <c r="E32" s="378">
        <v>4.5</v>
      </c>
      <c r="F32" s="379">
        <v>35102</v>
      </c>
      <c r="G32" s="125">
        <f t="shared" si="64"/>
        <v>157959</v>
      </c>
      <c r="H32" s="492">
        <v>4.5</v>
      </c>
      <c r="I32" s="493">
        <v>35102</v>
      </c>
      <c r="J32" s="491">
        <f t="shared" si="65"/>
        <v>157959</v>
      </c>
      <c r="K32" s="123"/>
      <c r="L32" s="124"/>
      <c r="M32" s="125">
        <f t="shared" si="66"/>
        <v>0</v>
      </c>
      <c r="N32" s="123"/>
      <c r="O32" s="124"/>
      <c r="P32" s="125">
        <f t="shared" si="67"/>
        <v>0</v>
      </c>
      <c r="Q32" s="123"/>
      <c r="R32" s="124"/>
      <c r="S32" s="125">
        <f t="shared" si="68"/>
        <v>0</v>
      </c>
      <c r="T32" s="123"/>
      <c r="U32" s="124"/>
      <c r="V32" s="125">
        <f t="shared" si="69"/>
        <v>0</v>
      </c>
      <c r="W32" s="126">
        <f t="shared" si="70"/>
        <v>157959</v>
      </c>
      <c r="X32" s="127">
        <f t="shared" si="71"/>
        <v>157959</v>
      </c>
      <c r="Y32" s="127">
        <f t="shared" si="6"/>
        <v>0</v>
      </c>
      <c r="Z32" s="128">
        <f t="shared" si="7"/>
        <v>0</v>
      </c>
      <c r="AA32" s="129"/>
      <c r="AB32" s="7"/>
      <c r="AC32" s="7"/>
      <c r="AD32" s="7"/>
      <c r="AE32" s="7"/>
      <c r="AF32" s="7"/>
      <c r="AG32" s="7"/>
    </row>
    <row r="33" spans="1:33" s="334" customFormat="1" ht="30" customHeight="1" thickBot="1" x14ac:dyDescent="0.3">
      <c r="A33" s="132" t="s">
        <v>79</v>
      </c>
      <c r="B33" s="133" t="s">
        <v>106</v>
      </c>
      <c r="C33" s="383" t="s">
        <v>349</v>
      </c>
      <c r="D33" s="380" t="s">
        <v>82</v>
      </c>
      <c r="E33" s="381">
        <v>2.5</v>
      </c>
      <c r="F33" s="382">
        <v>35102</v>
      </c>
      <c r="G33" s="137">
        <f t="shared" ref="G33:G35" si="72">E33*F33</f>
        <v>87755</v>
      </c>
      <c r="H33" s="500">
        <v>1</v>
      </c>
      <c r="I33" s="501">
        <v>87755</v>
      </c>
      <c r="J33" s="502">
        <f t="shared" ref="J33" si="73">H33*I33</f>
        <v>87755</v>
      </c>
      <c r="K33" s="149"/>
      <c r="L33" s="150"/>
      <c r="M33" s="151">
        <f t="shared" ref="M33" si="74">K33*L33</f>
        <v>0</v>
      </c>
      <c r="N33" s="149"/>
      <c r="O33" s="150"/>
      <c r="P33" s="151">
        <f t="shared" ref="P33" si="75">N33*O33</f>
        <v>0</v>
      </c>
      <c r="Q33" s="149"/>
      <c r="R33" s="150"/>
      <c r="S33" s="151">
        <f t="shared" ref="S33" si="76">Q33*R33</f>
        <v>0</v>
      </c>
      <c r="T33" s="149"/>
      <c r="U33" s="150"/>
      <c r="V33" s="151">
        <f t="shared" ref="V33" si="77">T33*U33</f>
        <v>0</v>
      </c>
      <c r="W33" s="138">
        <f t="shared" ref="W33:W34" si="78">G33+M33+S33</f>
        <v>87755</v>
      </c>
      <c r="X33" s="127">
        <f t="shared" ref="X33:X35" si="79">J33+P33+V33</f>
        <v>87755</v>
      </c>
      <c r="Y33" s="165">
        <f t="shared" ref="Y33" si="80">W33-X33</f>
        <v>0</v>
      </c>
      <c r="Z33" s="128">
        <f t="shared" ref="Z33" si="81">Y33/W33</f>
        <v>0</v>
      </c>
      <c r="AA33" s="152"/>
      <c r="AB33" s="7"/>
      <c r="AC33" s="7"/>
      <c r="AD33" s="7"/>
      <c r="AE33" s="7"/>
      <c r="AF33" s="7"/>
      <c r="AG33" s="7"/>
    </row>
    <row r="34" spans="1:33" s="334" customFormat="1" ht="30" customHeight="1" x14ac:dyDescent="0.25">
      <c r="A34" s="132"/>
      <c r="B34" s="133"/>
      <c r="C34" s="383" t="s">
        <v>350</v>
      </c>
      <c r="D34" s="134"/>
      <c r="E34" s="135"/>
      <c r="F34" s="136"/>
      <c r="G34" s="137">
        <f t="shared" si="72"/>
        <v>0</v>
      </c>
      <c r="H34" s="500">
        <v>1</v>
      </c>
      <c r="I34" s="501">
        <v>60000</v>
      </c>
      <c r="J34" s="502">
        <f t="shared" si="65"/>
        <v>60000</v>
      </c>
      <c r="K34" s="135"/>
      <c r="L34" s="136"/>
      <c r="M34" s="137"/>
      <c r="N34" s="135"/>
      <c r="O34" s="136"/>
      <c r="P34" s="137"/>
      <c r="Q34" s="135"/>
      <c r="R34" s="136"/>
      <c r="S34" s="137"/>
      <c r="T34" s="135"/>
      <c r="U34" s="136"/>
      <c r="V34" s="137"/>
      <c r="W34" s="138">
        <f t="shared" si="78"/>
        <v>0</v>
      </c>
      <c r="X34" s="127">
        <f t="shared" si="79"/>
        <v>60000</v>
      </c>
      <c r="Y34" s="370"/>
      <c r="Z34" s="128"/>
      <c r="AA34" s="139"/>
      <c r="AB34" s="7"/>
      <c r="AC34" s="7"/>
      <c r="AD34" s="7"/>
      <c r="AE34" s="7"/>
      <c r="AF34" s="7"/>
      <c r="AG34" s="7"/>
    </row>
    <row r="35" spans="1:33" ht="30" customHeight="1" thickBot="1" x14ac:dyDescent="0.3">
      <c r="A35" s="132"/>
      <c r="B35" s="133"/>
      <c r="C35" s="385" t="s">
        <v>351</v>
      </c>
      <c r="D35" s="384" t="s">
        <v>82</v>
      </c>
      <c r="E35" s="386">
        <v>2</v>
      </c>
      <c r="F35" s="386">
        <v>30000</v>
      </c>
      <c r="G35" s="137">
        <f t="shared" si="72"/>
        <v>60000</v>
      </c>
      <c r="H35" s="500">
        <v>2</v>
      </c>
      <c r="I35" s="501">
        <v>30000</v>
      </c>
      <c r="J35" s="502">
        <f t="shared" si="65"/>
        <v>60000</v>
      </c>
      <c r="K35" s="149"/>
      <c r="L35" s="150"/>
      <c r="M35" s="151">
        <f t="shared" si="66"/>
        <v>0</v>
      </c>
      <c r="N35" s="149"/>
      <c r="O35" s="150"/>
      <c r="P35" s="151">
        <f t="shared" si="67"/>
        <v>0</v>
      </c>
      <c r="Q35" s="149"/>
      <c r="R35" s="150"/>
      <c r="S35" s="151">
        <f t="shared" si="68"/>
        <v>0</v>
      </c>
      <c r="T35" s="149"/>
      <c r="U35" s="150"/>
      <c r="V35" s="151">
        <f t="shared" si="69"/>
        <v>0</v>
      </c>
      <c r="W35" s="138">
        <f t="shared" si="70"/>
        <v>60000</v>
      </c>
      <c r="X35" s="127">
        <f t="shared" si="79"/>
        <v>60000</v>
      </c>
      <c r="Y35" s="165">
        <f t="shared" si="6"/>
        <v>0</v>
      </c>
      <c r="Z35" s="128">
        <f t="shared" si="7"/>
        <v>0</v>
      </c>
      <c r="AA35" s="152"/>
      <c r="AB35" s="7"/>
      <c r="AC35" s="7"/>
      <c r="AD35" s="7"/>
      <c r="AE35" s="7"/>
      <c r="AF35" s="7"/>
      <c r="AG35" s="7"/>
    </row>
    <row r="36" spans="1:33" ht="30" customHeight="1" thickBot="1" x14ac:dyDescent="0.3">
      <c r="A36" s="166" t="s">
        <v>107</v>
      </c>
      <c r="B36" s="167"/>
      <c r="C36" s="168"/>
      <c r="D36" s="169"/>
      <c r="E36" s="170"/>
      <c r="F36" s="171"/>
      <c r="G36" s="172">
        <f>G13+G17+G21+G25+G29</f>
        <v>762633.4</v>
      </c>
      <c r="H36" s="170"/>
      <c r="I36" s="171"/>
      <c r="J36" s="172">
        <f>J13+J17+J21+J25+J29</f>
        <v>749433.4</v>
      </c>
      <c r="K36" s="170"/>
      <c r="L36" s="173"/>
      <c r="M36" s="172">
        <f>M13+M17+M21+M25+M29</f>
        <v>0</v>
      </c>
      <c r="N36" s="170"/>
      <c r="O36" s="173"/>
      <c r="P36" s="172">
        <f>P13+P17+P21+P25+P29</f>
        <v>0</v>
      </c>
      <c r="Q36" s="170"/>
      <c r="R36" s="173"/>
      <c r="S36" s="172">
        <f>S13+S17+S21+S25+S29</f>
        <v>0</v>
      </c>
      <c r="T36" s="170"/>
      <c r="U36" s="173"/>
      <c r="V36" s="172">
        <f t="shared" ref="V36:X36" si="82">V13+V17+V21+V25+V29</f>
        <v>0</v>
      </c>
      <c r="W36" s="172">
        <f t="shared" si="82"/>
        <v>762633.4</v>
      </c>
      <c r="X36" s="174">
        <f t="shared" si="82"/>
        <v>749433.4</v>
      </c>
      <c r="Y36" s="175">
        <f t="shared" si="6"/>
        <v>13200</v>
      </c>
      <c r="Z36" s="176">
        <f t="shared" si="7"/>
        <v>1.7308447282796686E-2</v>
      </c>
      <c r="AA36" s="177"/>
      <c r="AB36" s="6"/>
      <c r="AC36" s="7"/>
      <c r="AD36" s="7"/>
      <c r="AE36" s="7"/>
      <c r="AF36" s="7"/>
      <c r="AG36" s="7"/>
    </row>
    <row r="37" spans="1:33" ht="30" customHeight="1" thickBot="1" x14ac:dyDescent="0.3">
      <c r="A37" s="178" t="s">
        <v>74</v>
      </c>
      <c r="B37" s="179">
        <v>2</v>
      </c>
      <c r="C37" s="180" t="s">
        <v>108</v>
      </c>
      <c r="D37" s="181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6"/>
      <c r="Y37" s="182"/>
      <c r="Z37" s="106"/>
      <c r="AA37" s="107"/>
      <c r="AB37" s="7"/>
      <c r="AC37" s="7"/>
      <c r="AD37" s="7"/>
      <c r="AE37" s="7"/>
      <c r="AF37" s="7"/>
      <c r="AG37" s="7"/>
    </row>
    <row r="38" spans="1:33" ht="30" customHeight="1" x14ac:dyDescent="0.25">
      <c r="A38" s="108" t="s">
        <v>76</v>
      </c>
      <c r="B38" s="155" t="s">
        <v>109</v>
      </c>
      <c r="C38" s="110" t="s">
        <v>110</v>
      </c>
      <c r="D38" s="111"/>
      <c r="E38" s="112">
        <f>SUM(E39:E43)</f>
        <v>0</v>
      </c>
      <c r="F38" s="113"/>
      <c r="G38" s="114">
        <f t="shared" ref="G38:H38" si="83">SUM(G39:G43)</f>
        <v>0</v>
      </c>
      <c r="H38" s="112">
        <f t="shared" si="83"/>
        <v>0</v>
      </c>
      <c r="I38" s="113"/>
      <c r="J38" s="114">
        <f t="shared" ref="J38:K38" si="84">SUM(J39:J43)</f>
        <v>0</v>
      </c>
      <c r="K38" s="112">
        <f t="shared" si="84"/>
        <v>0</v>
      </c>
      <c r="L38" s="113"/>
      <c r="M38" s="114">
        <f t="shared" ref="M38:N38" si="85">SUM(M39:M43)</f>
        <v>0</v>
      </c>
      <c r="N38" s="112">
        <f t="shared" si="85"/>
        <v>0</v>
      </c>
      <c r="O38" s="113"/>
      <c r="P38" s="114">
        <f t="shared" ref="P38:Q38" si="86">SUM(P39:P43)</f>
        <v>0</v>
      </c>
      <c r="Q38" s="112">
        <f t="shared" si="86"/>
        <v>0</v>
      </c>
      <c r="R38" s="113"/>
      <c r="S38" s="114">
        <f t="shared" ref="S38:T38" si="87">SUM(S39:S43)</f>
        <v>0</v>
      </c>
      <c r="T38" s="112">
        <f t="shared" si="87"/>
        <v>0</v>
      </c>
      <c r="U38" s="113"/>
      <c r="V38" s="114">
        <f t="shared" ref="V38:X38" si="88">SUM(V39:V43)</f>
        <v>0</v>
      </c>
      <c r="W38" s="114">
        <f t="shared" si="88"/>
        <v>0</v>
      </c>
      <c r="X38" s="183">
        <f t="shared" si="88"/>
        <v>0</v>
      </c>
      <c r="Y38" s="143">
        <f t="shared" ref="Y38:Y52" si="89">W38-X38</f>
        <v>0</v>
      </c>
      <c r="Z38" s="184" t="e">
        <f t="shared" ref="Z38:Z52" si="90">Y38/W38</f>
        <v>#DIV/0!</v>
      </c>
      <c r="AA38" s="117"/>
      <c r="AB38" s="185"/>
      <c r="AC38" s="118"/>
      <c r="AD38" s="118"/>
      <c r="AE38" s="118"/>
      <c r="AF38" s="118"/>
      <c r="AG38" s="118"/>
    </row>
    <row r="39" spans="1:33" ht="30" customHeight="1" x14ac:dyDescent="0.25">
      <c r="A39" s="387" t="s">
        <v>79</v>
      </c>
      <c r="B39" s="388" t="s">
        <v>111</v>
      </c>
      <c r="C39" s="389" t="s">
        <v>352</v>
      </c>
      <c r="D39" s="390" t="s">
        <v>112</v>
      </c>
      <c r="E39" s="391"/>
      <c r="F39" s="392"/>
      <c r="G39" s="125">
        <f t="shared" ref="G39:G43" si="91">E39*F39</f>
        <v>0</v>
      </c>
      <c r="H39" s="123"/>
      <c r="I39" s="124"/>
      <c r="J39" s="125">
        <f t="shared" ref="J39:J43" si="92">H39*I39</f>
        <v>0</v>
      </c>
      <c r="K39" s="123"/>
      <c r="L39" s="124"/>
      <c r="M39" s="125">
        <f t="shared" ref="M39:M43" si="93">K39*L39</f>
        <v>0</v>
      </c>
      <c r="N39" s="123"/>
      <c r="O39" s="124"/>
      <c r="P39" s="125">
        <f t="shared" ref="P39:P43" si="94">N39*O39</f>
        <v>0</v>
      </c>
      <c r="Q39" s="123"/>
      <c r="R39" s="124"/>
      <c r="S39" s="125">
        <f t="shared" ref="S39:S43" si="95">Q39*R39</f>
        <v>0</v>
      </c>
      <c r="T39" s="123"/>
      <c r="U39" s="124"/>
      <c r="V39" s="125">
        <f t="shared" ref="V39:V43" si="96">T39*U39</f>
        <v>0</v>
      </c>
      <c r="W39" s="126">
        <f t="shared" ref="W39:W43" si="97">G39+M39+S39</f>
        <v>0</v>
      </c>
      <c r="X39" s="127">
        <f t="shared" ref="X39:X43" si="98">J39+P39+V39</f>
        <v>0</v>
      </c>
      <c r="Y39" s="127">
        <f t="shared" si="89"/>
        <v>0</v>
      </c>
      <c r="Z39" s="128" t="e">
        <f t="shared" si="90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25">
      <c r="A40" s="387" t="s">
        <v>79</v>
      </c>
      <c r="B40" s="388" t="s">
        <v>113</v>
      </c>
      <c r="C40" s="389" t="s">
        <v>353</v>
      </c>
      <c r="D40" s="390" t="s">
        <v>112</v>
      </c>
      <c r="E40" s="391"/>
      <c r="F40" s="392"/>
      <c r="G40" s="125">
        <f t="shared" si="91"/>
        <v>0</v>
      </c>
      <c r="H40" s="123"/>
      <c r="I40" s="124"/>
      <c r="J40" s="125">
        <f t="shared" si="92"/>
        <v>0</v>
      </c>
      <c r="K40" s="123"/>
      <c r="L40" s="124"/>
      <c r="M40" s="125">
        <f t="shared" si="93"/>
        <v>0</v>
      </c>
      <c r="N40" s="123"/>
      <c r="O40" s="124"/>
      <c r="P40" s="125">
        <f t="shared" si="94"/>
        <v>0</v>
      </c>
      <c r="Q40" s="123"/>
      <c r="R40" s="124"/>
      <c r="S40" s="125">
        <f t="shared" si="95"/>
        <v>0</v>
      </c>
      <c r="T40" s="123"/>
      <c r="U40" s="124"/>
      <c r="V40" s="125">
        <f t="shared" si="96"/>
        <v>0</v>
      </c>
      <c r="W40" s="126">
        <f t="shared" si="97"/>
        <v>0</v>
      </c>
      <c r="X40" s="127">
        <f t="shared" si="98"/>
        <v>0</v>
      </c>
      <c r="Y40" s="127">
        <f t="shared" si="89"/>
        <v>0</v>
      </c>
      <c r="Z40" s="128" t="e">
        <f t="shared" si="90"/>
        <v>#DIV/0!</v>
      </c>
      <c r="AA40" s="129"/>
      <c r="AB40" s="131"/>
      <c r="AC40" s="131"/>
      <c r="AD40" s="131"/>
      <c r="AE40" s="131"/>
      <c r="AF40" s="131"/>
      <c r="AG40" s="131"/>
    </row>
    <row r="41" spans="1:33" s="334" customFormat="1" ht="30" customHeight="1" x14ac:dyDescent="0.25">
      <c r="A41" s="387" t="s">
        <v>79</v>
      </c>
      <c r="B41" s="388" t="s">
        <v>114</v>
      </c>
      <c r="C41" s="389" t="s">
        <v>354</v>
      </c>
      <c r="D41" s="390" t="s">
        <v>112</v>
      </c>
      <c r="E41" s="394"/>
      <c r="F41" s="395"/>
      <c r="G41" s="125">
        <f>E41*F41</f>
        <v>0</v>
      </c>
      <c r="H41" s="135"/>
      <c r="I41" s="136"/>
      <c r="J41" s="137"/>
      <c r="K41" s="135"/>
      <c r="L41" s="136"/>
      <c r="M41" s="137"/>
      <c r="N41" s="135"/>
      <c r="O41" s="136"/>
      <c r="P41" s="137"/>
      <c r="Q41" s="135"/>
      <c r="R41" s="136"/>
      <c r="S41" s="137"/>
      <c r="T41" s="135"/>
      <c r="U41" s="136"/>
      <c r="V41" s="137"/>
      <c r="W41" s="126">
        <f t="shared" si="97"/>
        <v>0</v>
      </c>
      <c r="X41" s="127">
        <f t="shared" si="98"/>
        <v>0</v>
      </c>
      <c r="Y41" s="127"/>
      <c r="Z41" s="128"/>
      <c r="AA41" s="139"/>
      <c r="AB41" s="131"/>
      <c r="AC41" s="131"/>
      <c r="AD41" s="131"/>
      <c r="AE41" s="131"/>
      <c r="AF41" s="131"/>
      <c r="AG41" s="131"/>
    </row>
    <row r="42" spans="1:33" s="334" customFormat="1" ht="30" customHeight="1" x14ac:dyDescent="0.25">
      <c r="A42" s="387" t="s">
        <v>79</v>
      </c>
      <c r="B42" s="388" t="s">
        <v>355</v>
      </c>
      <c r="C42" s="389" t="s">
        <v>356</v>
      </c>
      <c r="D42" s="393" t="s">
        <v>112</v>
      </c>
      <c r="E42" s="394"/>
      <c r="F42" s="395"/>
      <c r="G42" s="125">
        <f t="shared" si="91"/>
        <v>0</v>
      </c>
      <c r="H42" s="135"/>
      <c r="I42" s="136"/>
      <c r="J42" s="137"/>
      <c r="K42" s="135"/>
      <c r="L42" s="136"/>
      <c r="M42" s="137"/>
      <c r="N42" s="135"/>
      <c r="O42" s="136"/>
      <c r="P42" s="137"/>
      <c r="Q42" s="135"/>
      <c r="R42" s="136"/>
      <c r="S42" s="137"/>
      <c r="T42" s="135"/>
      <c r="U42" s="136"/>
      <c r="V42" s="137"/>
      <c r="W42" s="126">
        <f t="shared" si="97"/>
        <v>0</v>
      </c>
      <c r="X42" s="127">
        <f t="shared" si="98"/>
        <v>0</v>
      </c>
      <c r="Y42" s="127"/>
      <c r="Z42" s="128"/>
      <c r="AA42" s="139"/>
      <c r="AB42" s="131"/>
      <c r="AC42" s="131"/>
      <c r="AD42" s="131"/>
      <c r="AE42" s="131"/>
      <c r="AF42" s="131"/>
      <c r="AG42" s="131"/>
    </row>
    <row r="43" spans="1:33" ht="30" customHeight="1" thickBot="1" x14ac:dyDescent="0.3">
      <c r="A43" s="387" t="s">
        <v>79</v>
      </c>
      <c r="B43" s="388" t="s">
        <v>357</v>
      </c>
      <c r="C43" s="389" t="s">
        <v>358</v>
      </c>
      <c r="D43" s="393" t="s">
        <v>112</v>
      </c>
      <c r="E43" s="394"/>
      <c r="F43" s="395"/>
      <c r="G43" s="125">
        <f t="shared" si="91"/>
        <v>0</v>
      </c>
      <c r="H43" s="149"/>
      <c r="I43" s="150"/>
      <c r="J43" s="151">
        <f t="shared" si="92"/>
        <v>0</v>
      </c>
      <c r="K43" s="149"/>
      <c r="L43" s="150"/>
      <c r="M43" s="151">
        <f t="shared" si="93"/>
        <v>0</v>
      </c>
      <c r="N43" s="149"/>
      <c r="O43" s="150"/>
      <c r="P43" s="151">
        <f t="shared" si="94"/>
        <v>0</v>
      </c>
      <c r="Q43" s="149"/>
      <c r="R43" s="150"/>
      <c r="S43" s="151">
        <f t="shared" si="95"/>
        <v>0</v>
      </c>
      <c r="T43" s="149"/>
      <c r="U43" s="150"/>
      <c r="V43" s="151">
        <f t="shared" si="96"/>
        <v>0</v>
      </c>
      <c r="W43" s="126">
        <f t="shared" si="97"/>
        <v>0</v>
      </c>
      <c r="X43" s="127">
        <f t="shared" si="98"/>
        <v>0</v>
      </c>
      <c r="Y43" s="127">
        <f t="shared" si="89"/>
        <v>0</v>
      </c>
      <c r="Z43" s="128" t="e">
        <f t="shared" si="90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 x14ac:dyDescent="0.25">
      <c r="A44" s="108" t="s">
        <v>76</v>
      </c>
      <c r="B44" s="155" t="s">
        <v>115</v>
      </c>
      <c r="C44" s="153" t="s">
        <v>116</v>
      </c>
      <c r="D44" s="141"/>
      <c r="E44" s="142">
        <f>SUM(E45:E47)</f>
        <v>0</v>
      </c>
      <c r="F44" s="143"/>
      <c r="G44" s="144">
        <f t="shared" ref="G44:H44" si="99">SUM(G45:G47)</f>
        <v>0</v>
      </c>
      <c r="H44" s="142">
        <f t="shared" si="99"/>
        <v>0</v>
      </c>
      <c r="I44" s="143"/>
      <c r="J44" s="144">
        <f t="shared" ref="J44:K44" si="100">SUM(J45:J47)</f>
        <v>0</v>
      </c>
      <c r="K44" s="142">
        <f t="shared" si="100"/>
        <v>0</v>
      </c>
      <c r="L44" s="143"/>
      <c r="M44" s="144">
        <f t="shared" ref="M44:N44" si="101">SUM(M45:M47)</f>
        <v>0</v>
      </c>
      <c r="N44" s="142">
        <f t="shared" si="101"/>
        <v>0</v>
      </c>
      <c r="O44" s="143"/>
      <c r="P44" s="144">
        <f t="shared" ref="P44:Q44" si="102">SUM(P45:P47)</f>
        <v>0</v>
      </c>
      <c r="Q44" s="142">
        <f t="shared" si="102"/>
        <v>0</v>
      </c>
      <c r="R44" s="143"/>
      <c r="S44" s="144">
        <f t="shared" ref="S44:T44" si="103">SUM(S45:S47)</f>
        <v>0</v>
      </c>
      <c r="T44" s="142">
        <f t="shared" si="103"/>
        <v>0</v>
      </c>
      <c r="U44" s="143"/>
      <c r="V44" s="144">
        <f t="shared" ref="V44:X44" si="104">SUM(V45:V47)</f>
        <v>0</v>
      </c>
      <c r="W44" s="144">
        <f t="shared" si="104"/>
        <v>0</v>
      </c>
      <c r="X44" s="144">
        <f t="shared" si="104"/>
        <v>0</v>
      </c>
      <c r="Y44" s="186">
        <f t="shared" si="89"/>
        <v>0</v>
      </c>
      <c r="Z44" s="186" t="e">
        <f t="shared" si="90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 x14ac:dyDescent="0.25">
      <c r="A45" s="119" t="s">
        <v>79</v>
      </c>
      <c r="B45" s="120" t="s">
        <v>117</v>
      </c>
      <c r="C45" s="396" t="s">
        <v>359</v>
      </c>
      <c r="D45" s="397" t="s">
        <v>119</v>
      </c>
      <c r="E45" s="398"/>
      <c r="F45" s="399"/>
      <c r="G45" s="125">
        <f t="shared" ref="G45:G47" si="105">E45*F45</f>
        <v>0</v>
      </c>
      <c r="H45" s="123"/>
      <c r="I45" s="124"/>
      <c r="J45" s="125">
        <f t="shared" ref="J45:J47" si="106">H45*I45</f>
        <v>0</v>
      </c>
      <c r="K45" s="123"/>
      <c r="L45" s="124"/>
      <c r="M45" s="125">
        <f t="shared" ref="M45:M47" si="107">K45*L45</f>
        <v>0</v>
      </c>
      <c r="N45" s="123"/>
      <c r="O45" s="124"/>
      <c r="P45" s="125">
        <f t="shared" ref="P45:P47" si="108">N45*O45</f>
        <v>0</v>
      </c>
      <c r="Q45" s="123"/>
      <c r="R45" s="124"/>
      <c r="S45" s="125">
        <f t="shared" ref="S45:S47" si="109">Q45*R45</f>
        <v>0</v>
      </c>
      <c r="T45" s="123"/>
      <c r="U45" s="124"/>
      <c r="V45" s="125">
        <f t="shared" ref="V45:V47" si="110">T45*U45</f>
        <v>0</v>
      </c>
      <c r="W45" s="126">
        <f t="shared" ref="W45:W47" si="111">G45+M45+S45</f>
        <v>0</v>
      </c>
      <c r="X45" s="127">
        <f t="shared" ref="X45:X47" si="112">J45+P45+V45</f>
        <v>0</v>
      </c>
      <c r="Y45" s="127">
        <f t="shared" si="89"/>
        <v>0</v>
      </c>
      <c r="Z45" s="128" t="e">
        <f t="shared" si="9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19" t="s">
        <v>79</v>
      </c>
      <c r="B46" s="120" t="s">
        <v>120</v>
      </c>
      <c r="C46" s="396" t="s">
        <v>360</v>
      </c>
      <c r="D46" s="397" t="s">
        <v>119</v>
      </c>
      <c r="E46" s="398"/>
      <c r="F46" s="399"/>
      <c r="G46" s="125">
        <f t="shared" si="105"/>
        <v>0</v>
      </c>
      <c r="H46" s="123"/>
      <c r="I46" s="124"/>
      <c r="J46" s="125">
        <f t="shared" si="106"/>
        <v>0</v>
      </c>
      <c r="K46" s="123"/>
      <c r="L46" s="124"/>
      <c r="M46" s="125">
        <f t="shared" si="107"/>
        <v>0</v>
      </c>
      <c r="N46" s="123"/>
      <c r="O46" s="124"/>
      <c r="P46" s="125">
        <f t="shared" si="108"/>
        <v>0</v>
      </c>
      <c r="Q46" s="123"/>
      <c r="R46" s="124"/>
      <c r="S46" s="125">
        <f t="shared" si="109"/>
        <v>0</v>
      </c>
      <c r="T46" s="123"/>
      <c r="U46" s="124"/>
      <c r="V46" s="125">
        <f t="shared" si="110"/>
        <v>0</v>
      </c>
      <c r="W46" s="126">
        <f t="shared" si="111"/>
        <v>0</v>
      </c>
      <c r="X46" s="127">
        <f t="shared" si="112"/>
        <v>0</v>
      </c>
      <c r="Y46" s="127">
        <f t="shared" si="89"/>
        <v>0</v>
      </c>
      <c r="Z46" s="128" t="e">
        <f t="shared" si="90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thickBot="1" x14ac:dyDescent="0.3">
      <c r="A47" s="147" t="s">
        <v>79</v>
      </c>
      <c r="B47" s="154" t="s">
        <v>121</v>
      </c>
      <c r="C47" s="396" t="s">
        <v>361</v>
      </c>
      <c r="D47" s="397" t="s">
        <v>119</v>
      </c>
      <c r="E47" s="398"/>
      <c r="F47" s="399"/>
      <c r="G47" s="151">
        <f t="shared" si="105"/>
        <v>0</v>
      </c>
      <c r="H47" s="149"/>
      <c r="I47" s="150"/>
      <c r="J47" s="151">
        <f t="shared" si="106"/>
        <v>0</v>
      </c>
      <c r="K47" s="149"/>
      <c r="L47" s="150"/>
      <c r="M47" s="151">
        <f t="shared" si="107"/>
        <v>0</v>
      </c>
      <c r="N47" s="149"/>
      <c r="O47" s="150"/>
      <c r="P47" s="151">
        <f t="shared" si="108"/>
        <v>0</v>
      </c>
      <c r="Q47" s="149"/>
      <c r="R47" s="150"/>
      <c r="S47" s="151">
        <f t="shared" si="109"/>
        <v>0</v>
      </c>
      <c r="T47" s="149"/>
      <c r="U47" s="150"/>
      <c r="V47" s="151">
        <f t="shared" si="110"/>
        <v>0</v>
      </c>
      <c r="W47" s="138">
        <f t="shared" si="111"/>
        <v>0</v>
      </c>
      <c r="X47" s="127">
        <f t="shared" si="112"/>
        <v>0</v>
      </c>
      <c r="Y47" s="127">
        <f t="shared" si="89"/>
        <v>0</v>
      </c>
      <c r="Z47" s="128" t="e">
        <f t="shared" si="90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 x14ac:dyDescent="0.25">
      <c r="A48" s="108" t="s">
        <v>76</v>
      </c>
      <c r="B48" s="155" t="s">
        <v>122</v>
      </c>
      <c r="C48" s="153" t="s">
        <v>123</v>
      </c>
      <c r="D48" s="141"/>
      <c r="E48" s="142">
        <f>SUM(E49:E51)</f>
        <v>0</v>
      </c>
      <c r="F48" s="143"/>
      <c r="G48" s="144">
        <f t="shared" ref="G48:H48" si="113">SUM(G49:G51)</f>
        <v>0</v>
      </c>
      <c r="H48" s="142">
        <f t="shared" si="113"/>
        <v>0</v>
      </c>
      <c r="I48" s="143"/>
      <c r="J48" s="144">
        <f t="shared" ref="J48:K48" si="114">SUM(J49:J51)</f>
        <v>0</v>
      </c>
      <c r="K48" s="142">
        <f t="shared" si="114"/>
        <v>0</v>
      </c>
      <c r="L48" s="143"/>
      <c r="M48" s="144">
        <f t="shared" ref="M48:N48" si="115">SUM(M49:M51)</f>
        <v>0</v>
      </c>
      <c r="N48" s="142">
        <f t="shared" si="115"/>
        <v>0</v>
      </c>
      <c r="O48" s="143"/>
      <c r="P48" s="144">
        <f t="shared" ref="P48:Q48" si="116">SUM(P49:P51)</f>
        <v>0</v>
      </c>
      <c r="Q48" s="142">
        <f t="shared" si="116"/>
        <v>0</v>
      </c>
      <c r="R48" s="143"/>
      <c r="S48" s="144">
        <f t="shared" ref="S48:T48" si="117">SUM(S49:S51)</f>
        <v>0</v>
      </c>
      <c r="T48" s="142">
        <f t="shared" si="117"/>
        <v>0</v>
      </c>
      <c r="U48" s="143"/>
      <c r="V48" s="144">
        <f t="shared" ref="V48:X48" si="118">SUM(V49:V51)</f>
        <v>0</v>
      </c>
      <c r="W48" s="144">
        <f t="shared" si="118"/>
        <v>0</v>
      </c>
      <c r="X48" s="144">
        <f t="shared" si="118"/>
        <v>0</v>
      </c>
      <c r="Y48" s="143">
        <f t="shared" si="89"/>
        <v>0</v>
      </c>
      <c r="Z48" s="143" t="e">
        <f t="shared" si="90"/>
        <v>#DIV/0!</v>
      </c>
      <c r="AA48" s="146"/>
      <c r="AB48" s="118"/>
      <c r="AC48" s="118"/>
      <c r="AD48" s="118"/>
      <c r="AE48" s="118"/>
      <c r="AF48" s="118"/>
      <c r="AG48" s="118"/>
    </row>
    <row r="49" spans="1:33" ht="30" customHeight="1" x14ac:dyDescent="0.25">
      <c r="A49" s="119" t="s">
        <v>79</v>
      </c>
      <c r="B49" s="120" t="s">
        <v>124</v>
      </c>
      <c r="C49" s="121" t="s">
        <v>125</v>
      </c>
      <c r="D49" s="122" t="s">
        <v>119</v>
      </c>
      <c r="E49" s="123"/>
      <c r="F49" s="124"/>
      <c r="G49" s="125">
        <f t="shared" ref="G49:G51" si="119">E49*F49</f>
        <v>0</v>
      </c>
      <c r="H49" s="123"/>
      <c r="I49" s="124"/>
      <c r="J49" s="125">
        <f t="shared" ref="J49:J51" si="120">H49*I49</f>
        <v>0</v>
      </c>
      <c r="K49" s="123"/>
      <c r="L49" s="124"/>
      <c r="M49" s="125">
        <f t="shared" ref="M49:M51" si="121">K49*L49</f>
        <v>0</v>
      </c>
      <c r="N49" s="123"/>
      <c r="O49" s="124"/>
      <c r="P49" s="125">
        <f t="shared" ref="P49:P51" si="122">N49*O49</f>
        <v>0</v>
      </c>
      <c r="Q49" s="123"/>
      <c r="R49" s="124"/>
      <c r="S49" s="125">
        <f t="shared" ref="S49:S51" si="123">Q49*R49</f>
        <v>0</v>
      </c>
      <c r="T49" s="123"/>
      <c r="U49" s="124"/>
      <c r="V49" s="125">
        <f t="shared" ref="V49:V51" si="124">T49*U49</f>
        <v>0</v>
      </c>
      <c r="W49" s="126">
        <f t="shared" ref="W49:W51" si="125">G49+M49+S49</f>
        <v>0</v>
      </c>
      <c r="X49" s="127">
        <f t="shared" ref="X49:X51" si="126">J49+P49+V49</f>
        <v>0</v>
      </c>
      <c r="Y49" s="127">
        <f t="shared" si="89"/>
        <v>0</v>
      </c>
      <c r="Z49" s="128" t="e">
        <f t="shared" si="90"/>
        <v>#DIV/0!</v>
      </c>
      <c r="AA49" s="129"/>
      <c r="AB49" s="130"/>
      <c r="AC49" s="131"/>
      <c r="AD49" s="131"/>
      <c r="AE49" s="131"/>
      <c r="AF49" s="131"/>
      <c r="AG49" s="131"/>
    </row>
    <row r="50" spans="1:33" ht="30" customHeight="1" x14ac:dyDescent="0.25">
      <c r="A50" s="119" t="s">
        <v>79</v>
      </c>
      <c r="B50" s="120" t="s">
        <v>126</v>
      </c>
      <c r="C50" s="121" t="s">
        <v>127</v>
      </c>
      <c r="D50" s="122" t="s">
        <v>119</v>
      </c>
      <c r="E50" s="123"/>
      <c r="F50" s="124"/>
      <c r="G50" s="125">
        <f t="shared" si="119"/>
        <v>0</v>
      </c>
      <c r="H50" s="123"/>
      <c r="I50" s="124"/>
      <c r="J50" s="125">
        <f t="shared" si="120"/>
        <v>0</v>
      </c>
      <c r="K50" s="123"/>
      <c r="L50" s="124"/>
      <c r="M50" s="125">
        <f t="shared" si="121"/>
        <v>0</v>
      </c>
      <c r="N50" s="123"/>
      <c r="O50" s="124"/>
      <c r="P50" s="125">
        <f t="shared" si="122"/>
        <v>0</v>
      </c>
      <c r="Q50" s="123"/>
      <c r="R50" s="124"/>
      <c r="S50" s="125">
        <f t="shared" si="123"/>
        <v>0</v>
      </c>
      <c r="T50" s="123"/>
      <c r="U50" s="124"/>
      <c r="V50" s="125">
        <f t="shared" si="124"/>
        <v>0</v>
      </c>
      <c r="W50" s="126">
        <f t="shared" si="125"/>
        <v>0</v>
      </c>
      <c r="X50" s="127">
        <f t="shared" si="126"/>
        <v>0</v>
      </c>
      <c r="Y50" s="127">
        <f t="shared" si="89"/>
        <v>0</v>
      </c>
      <c r="Z50" s="128" t="e">
        <f t="shared" si="9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32" t="s">
        <v>79</v>
      </c>
      <c r="B51" s="133" t="s">
        <v>128</v>
      </c>
      <c r="C51" s="164" t="s">
        <v>125</v>
      </c>
      <c r="D51" s="134" t="s">
        <v>119</v>
      </c>
      <c r="E51" s="149"/>
      <c r="F51" s="150"/>
      <c r="G51" s="151">
        <f t="shared" si="119"/>
        <v>0</v>
      </c>
      <c r="H51" s="149"/>
      <c r="I51" s="150"/>
      <c r="J51" s="151">
        <f t="shared" si="120"/>
        <v>0</v>
      </c>
      <c r="K51" s="149"/>
      <c r="L51" s="150"/>
      <c r="M51" s="151">
        <f t="shared" si="121"/>
        <v>0</v>
      </c>
      <c r="N51" s="149"/>
      <c r="O51" s="150"/>
      <c r="P51" s="151">
        <f t="shared" si="122"/>
        <v>0</v>
      </c>
      <c r="Q51" s="149"/>
      <c r="R51" s="150"/>
      <c r="S51" s="151">
        <f t="shared" si="123"/>
        <v>0</v>
      </c>
      <c r="T51" s="149"/>
      <c r="U51" s="150"/>
      <c r="V51" s="151">
        <f t="shared" si="124"/>
        <v>0</v>
      </c>
      <c r="W51" s="138">
        <f t="shared" si="125"/>
        <v>0</v>
      </c>
      <c r="X51" s="127">
        <f t="shared" si="126"/>
        <v>0</v>
      </c>
      <c r="Y51" s="127">
        <f t="shared" si="89"/>
        <v>0</v>
      </c>
      <c r="Z51" s="128" t="e">
        <f t="shared" si="90"/>
        <v>#DIV/0!</v>
      </c>
      <c r="AA51" s="152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66" t="s">
        <v>129</v>
      </c>
      <c r="B52" s="167"/>
      <c r="C52" s="168"/>
      <c r="D52" s="169"/>
      <c r="E52" s="173">
        <f>E48+E44+E38</f>
        <v>0</v>
      </c>
      <c r="F52" s="189"/>
      <c r="G52" s="172">
        <f t="shared" ref="G52:H52" si="127">G48+G44+G38</f>
        <v>0</v>
      </c>
      <c r="H52" s="173">
        <f t="shared" si="127"/>
        <v>0</v>
      </c>
      <c r="I52" s="189"/>
      <c r="J52" s="172">
        <f t="shared" ref="J52:K52" si="128">J48+J44+J38</f>
        <v>0</v>
      </c>
      <c r="K52" s="190">
        <f t="shared" si="128"/>
        <v>0</v>
      </c>
      <c r="L52" s="189"/>
      <c r="M52" s="172">
        <f t="shared" ref="M52:N52" si="129">M48+M44+M38</f>
        <v>0</v>
      </c>
      <c r="N52" s="190">
        <f t="shared" si="129"/>
        <v>0</v>
      </c>
      <c r="O52" s="189"/>
      <c r="P52" s="172">
        <f t="shared" ref="P52:Q52" si="130">P48+P44+P38</f>
        <v>0</v>
      </c>
      <c r="Q52" s="190">
        <f t="shared" si="130"/>
        <v>0</v>
      </c>
      <c r="R52" s="189"/>
      <c r="S52" s="172">
        <f t="shared" ref="S52:T52" si="131">S48+S44+S38</f>
        <v>0</v>
      </c>
      <c r="T52" s="190">
        <f t="shared" si="131"/>
        <v>0</v>
      </c>
      <c r="U52" s="189"/>
      <c r="V52" s="172">
        <f t="shared" ref="V52:X52" si="132">V48+V44+V38</f>
        <v>0</v>
      </c>
      <c r="W52" s="191">
        <f t="shared" si="132"/>
        <v>0</v>
      </c>
      <c r="X52" s="191">
        <f t="shared" si="132"/>
        <v>0</v>
      </c>
      <c r="Y52" s="191">
        <f t="shared" si="89"/>
        <v>0</v>
      </c>
      <c r="Z52" s="191" t="e">
        <f t="shared" si="90"/>
        <v>#DIV/0!</v>
      </c>
      <c r="AA52" s="177"/>
      <c r="AB52" s="7"/>
      <c r="AC52" s="7"/>
      <c r="AD52" s="7"/>
      <c r="AE52" s="7"/>
      <c r="AF52" s="7"/>
      <c r="AG52" s="7"/>
    </row>
    <row r="53" spans="1:33" ht="30" customHeight="1" x14ac:dyDescent="0.25">
      <c r="A53" s="178" t="s">
        <v>74</v>
      </c>
      <c r="B53" s="179">
        <v>3</v>
      </c>
      <c r="C53" s="180" t="s">
        <v>130</v>
      </c>
      <c r="D53" s="181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6"/>
      <c r="X53" s="106"/>
      <c r="Y53" s="106"/>
      <c r="Z53" s="106"/>
      <c r="AA53" s="107"/>
      <c r="AB53" s="7"/>
      <c r="AC53" s="7"/>
      <c r="AD53" s="7"/>
      <c r="AE53" s="7"/>
      <c r="AF53" s="7"/>
      <c r="AG53" s="7"/>
    </row>
    <row r="54" spans="1:33" ht="45" customHeight="1" x14ac:dyDescent="0.25">
      <c r="A54" s="108" t="s">
        <v>76</v>
      </c>
      <c r="B54" s="155" t="s">
        <v>131</v>
      </c>
      <c r="C54" s="110" t="s">
        <v>132</v>
      </c>
      <c r="D54" s="111"/>
      <c r="E54" s="112">
        <f>SUM(E55:E57)</f>
        <v>0</v>
      </c>
      <c r="F54" s="113"/>
      <c r="G54" s="114">
        <f t="shared" ref="G54:H54" si="133">SUM(G55:G57)</f>
        <v>0</v>
      </c>
      <c r="H54" s="112">
        <f t="shared" si="133"/>
        <v>0</v>
      </c>
      <c r="I54" s="113"/>
      <c r="J54" s="114">
        <f t="shared" ref="J54:K54" si="134">SUM(J55:J57)</f>
        <v>0</v>
      </c>
      <c r="K54" s="112">
        <f t="shared" si="134"/>
        <v>0</v>
      </c>
      <c r="L54" s="113"/>
      <c r="M54" s="114">
        <f t="shared" ref="M54:N54" si="135">SUM(M55:M57)</f>
        <v>0</v>
      </c>
      <c r="N54" s="112">
        <f t="shared" si="135"/>
        <v>0</v>
      </c>
      <c r="O54" s="113"/>
      <c r="P54" s="114">
        <f t="shared" ref="P54:Q54" si="136">SUM(P55:P57)</f>
        <v>0</v>
      </c>
      <c r="Q54" s="112">
        <f t="shared" si="136"/>
        <v>0</v>
      </c>
      <c r="R54" s="113"/>
      <c r="S54" s="114">
        <f t="shared" ref="S54:T54" si="137">SUM(S55:S57)</f>
        <v>0</v>
      </c>
      <c r="T54" s="112">
        <f t="shared" si="137"/>
        <v>0</v>
      </c>
      <c r="U54" s="113"/>
      <c r="V54" s="114">
        <f t="shared" ref="V54:X54" si="138">SUM(V55:V57)</f>
        <v>0</v>
      </c>
      <c r="W54" s="114">
        <f t="shared" si="138"/>
        <v>0</v>
      </c>
      <c r="X54" s="114">
        <f t="shared" si="138"/>
        <v>0</v>
      </c>
      <c r="Y54" s="115">
        <f t="shared" ref="Y54:Y61" si="139">W54-X54</f>
        <v>0</v>
      </c>
      <c r="Z54" s="116" t="e">
        <f t="shared" ref="Z54:Z61" si="140">Y54/W54</f>
        <v>#DIV/0!</v>
      </c>
      <c r="AA54" s="117"/>
      <c r="AB54" s="118"/>
      <c r="AC54" s="118"/>
      <c r="AD54" s="118"/>
      <c r="AE54" s="118"/>
      <c r="AF54" s="118"/>
      <c r="AG54" s="118"/>
    </row>
    <row r="55" spans="1:33" ht="30" customHeight="1" x14ac:dyDescent="0.25">
      <c r="A55" s="119" t="s">
        <v>79</v>
      </c>
      <c r="B55" s="120" t="s">
        <v>133</v>
      </c>
      <c r="C55" s="187" t="s">
        <v>134</v>
      </c>
      <c r="D55" s="122" t="s">
        <v>112</v>
      </c>
      <c r="E55" s="123"/>
      <c r="F55" s="124"/>
      <c r="G55" s="125">
        <f t="shared" ref="G55:G57" si="141">E55*F55</f>
        <v>0</v>
      </c>
      <c r="H55" s="123"/>
      <c r="I55" s="124"/>
      <c r="J55" s="125">
        <f t="shared" ref="J55:J57" si="142">H55*I55</f>
        <v>0</v>
      </c>
      <c r="K55" s="123"/>
      <c r="L55" s="124"/>
      <c r="M55" s="125">
        <f t="shared" ref="M55:M57" si="143">K55*L55</f>
        <v>0</v>
      </c>
      <c r="N55" s="123"/>
      <c r="O55" s="124"/>
      <c r="P55" s="125">
        <f t="shared" ref="P55:P57" si="144">N55*O55</f>
        <v>0</v>
      </c>
      <c r="Q55" s="123"/>
      <c r="R55" s="124"/>
      <c r="S55" s="125">
        <f t="shared" ref="S55:S57" si="145">Q55*R55</f>
        <v>0</v>
      </c>
      <c r="T55" s="123"/>
      <c r="U55" s="124"/>
      <c r="V55" s="125">
        <f t="shared" ref="V55:V57" si="146">T55*U55</f>
        <v>0</v>
      </c>
      <c r="W55" s="126">
        <f t="shared" ref="W55:W57" si="147">G55+M55+S55</f>
        <v>0</v>
      </c>
      <c r="X55" s="127">
        <f t="shared" ref="X55:X57" si="148">J55+P55+V55</f>
        <v>0</v>
      </c>
      <c r="Y55" s="127">
        <f t="shared" si="139"/>
        <v>0</v>
      </c>
      <c r="Z55" s="128" t="e">
        <f t="shared" si="140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19" t="s">
        <v>79</v>
      </c>
      <c r="B56" s="120" t="s">
        <v>135</v>
      </c>
      <c r="C56" s="187" t="s">
        <v>136</v>
      </c>
      <c r="D56" s="122" t="s">
        <v>112</v>
      </c>
      <c r="E56" s="123"/>
      <c r="F56" s="124"/>
      <c r="G56" s="125">
        <f t="shared" si="141"/>
        <v>0</v>
      </c>
      <c r="H56" s="123"/>
      <c r="I56" s="124"/>
      <c r="J56" s="125">
        <f t="shared" si="142"/>
        <v>0</v>
      </c>
      <c r="K56" s="123"/>
      <c r="L56" s="124"/>
      <c r="M56" s="125">
        <f t="shared" si="143"/>
        <v>0</v>
      </c>
      <c r="N56" s="123"/>
      <c r="O56" s="124"/>
      <c r="P56" s="125">
        <f t="shared" si="144"/>
        <v>0</v>
      </c>
      <c r="Q56" s="123"/>
      <c r="R56" s="124"/>
      <c r="S56" s="125">
        <f t="shared" si="145"/>
        <v>0</v>
      </c>
      <c r="T56" s="123"/>
      <c r="U56" s="124"/>
      <c r="V56" s="125">
        <f t="shared" si="146"/>
        <v>0</v>
      </c>
      <c r="W56" s="126">
        <f t="shared" si="147"/>
        <v>0</v>
      </c>
      <c r="X56" s="127">
        <f t="shared" si="148"/>
        <v>0</v>
      </c>
      <c r="Y56" s="127">
        <f t="shared" si="139"/>
        <v>0</v>
      </c>
      <c r="Z56" s="128" t="e">
        <f t="shared" si="140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customHeight="1" x14ac:dyDescent="0.25">
      <c r="A57" s="132" t="s">
        <v>79</v>
      </c>
      <c r="B57" s="133" t="s">
        <v>137</v>
      </c>
      <c r="C57" s="163" t="s">
        <v>138</v>
      </c>
      <c r="D57" s="134" t="s">
        <v>112</v>
      </c>
      <c r="E57" s="135"/>
      <c r="F57" s="136"/>
      <c r="G57" s="137">
        <f t="shared" si="141"/>
        <v>0</v>
      </c>
      <c r="H57" s="135"/>
      <c r="I57" s="136"/>
      <c r="J57" s="137">
        <f t="shared" si="142"/>
        <v>0</v>
      </c>
      <c r="K57" s="135"/>
      <c r="L57" s="136"/>
      <c r="M57" s="137">
        <f t="shared" si="143"/>
        <v>0</v>
      </c>
      <c r="N57" s="135"/>
      <c r="O57" s="136"/>
      <c r="P57" s="137">
        <f t="shared" si="144"/>
        <v>0</v>
      </c>
      <c r="Q57" s="135"/>
      <c r="R57" s="136"/>
      <c r="S57" s="137">
        <f t="shared" si="145"/>
        <v>0</v>
      </c>
      <c r="T57" s="135"/>
      <c r="U57" s="136"/>
      <c r="V57" s="137">
        <f t="shared" si="146"/>
        <v>0</v>
      </c>
      <c r="W57" s="138">
        <f t="shared" si="147"/>
        <v>0</v>
      </c>
      <c r="X57" s="127">
        <f t="shared" si="148"/>
        <v>0</v>
      </c>
      <c r="Y57" s="127">
        <f t="shared" si="139"/>
        <v>0</v>
      </c>
      <c r="Z57" s="128" t="e">
        <f t="shared" si="140"/>
        <v>#DIV/0!</v>
      </c>
      <c r="AA57" s="139"/>
      <c r="AB57" s="131"/>
      <c r="AC57" s="131"/>
      <c r="AD57" s="131"/>
      <c r="AE57" s="131"/>
      <c r="AF57" s="131"/>
      <c r="AG57" s="131"/>
    </row>
    <row r="58" spans="1:33" ht="47.25" customHeight="1" x14ac:dyDescent="0.25">
      <c r="A58" s="108" t="s">
        <v>76</v>
      </c>
      <c r="B58" s="155" t="s">
        <v>139</v>
      </c>
      <c r="C58" s="140" t="s">
        <v>140</v>
      </c>
      <c r="D58" s="141"/>
      <c r="E58" s="142"/>
      <c r="F58" s="143"/>
      <c r="G58" s="144"/>
      <c r="H58" s="142"/>
      <c r="I58" s="143"/>
      <c r="J58" s="144"/>
      <c r="K58" s="142">
        <f>SUM(K59:K60)</f>
        <v>0</v>
      </c>
      <c r="L58" s="143"/>
      <c r="M58" s="144">
        <f t="shared" ref="M58:N58" si="149">SUM(M59:M60)</f>
        <v>0</v>
      </c>
      <c r="N58" s="142">
        <f t="shared" si="149"/>
        <v>0</v>
      </c>
      <c r="O58" s="143"/>
      <c r="P58" s="144">
        <f t="shared" ref="P58:Q58" si="150">SUM(P59:P60)</f>
        <v>0</v>
      </c>
      <c r="Q58" s="142">
        <f t="shared" si="150"/>
        <v>0</v>
      </c>
      <c r="R58" s="143"/>
      <c r="S58" s="144">
        <f t="shared" ref="S58:T58" si="151">SUM(S59:S60)</f>
        <v>0</v>
      </c>
      <c r="T58" s="142">
        <f t="shared" si="151"/>
        <v>0</v>
      </c>
      <c r="U58" s="143"/>
      <c r="V58" s="144">
        <f t="shared" ref="V58:X58" si="152">SUM(V59:V60)</f>
        <v>0</v>
      </c>
      <c r="W58" s="144">
        <f t="shared" si="152"/>
        <v>0</v>
      </c>
      <c r="X58" s="144">
        <f t="shared" si="152"/>
        <v>0</v>
      </c>
      <c r="Y58" s="144">
        <f t="shared" si="139"/>
        <v>0</v>
      </c>
      <c r="Z58" s="144" t="e">
        <f t="shared" si="140"/>
        <v>#DIV/0!</v>
      </c>
      <c r="AA58" s="146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79</v>
      </c>
      <c r="B59" s="120" t="s">
        <v>141</v>
      </c>
      <c r="C59" s="187" t="s">
        <v>142</v>
      </c>
      <c r="D59" s="122" t="s">
        <v>143</v>
      </c>
      <c r="E59" s="540" t="s">
        <v>144</v>
      </c>
      <c r="F59" s="541"/>
      <c r="G59" s="542"/>
      <c r="H59" s="540" t="s">
        <v>144</v>
      </c>
      <c r="I59" s="541"/>
      <c r="J59" s="542"/>
      <c r="K59" s="123"/>
      <c r="L59" s="124"/>
      <c r="M59" s="125">
        <f t="shared" ref="M59:M60" si="153">K59*L59</f>
        <v>0</v>
      </c>
      <c r="N59" s="123"/>
      <c r="O59" s="124"/>
      <c r="P59" s="125">
        <f t="shared" ref="P59:P60" si="154">N59*O59</f>
        <v>0</v>
      </c>
      <c r="Q59" s="123"/>
      <c r="R59" s="124"/>
      <c r="S59" s="125">
        <f t="shared" ref="S59:S60" si="155">Q59*R59</f>
        <v>0</v>
      </c>
      <c r="T59" s="123"/>
      <c r="U59" s="124"/>
      <c r="V59" s="125">
        <f t="shared" ref="V59:V60" si="156">T59*U59</f>
        <v>0</v>
      </c>
      <c r="W59" s="138">
        <f t="shared" ref="W59:W60" si="157">G59+M59+S59</f>
        <v>0</v>
      </c>
      <c r="X59" s="127">
        <f t="shared" ref="X59:X60" si="158">J59+P59+V59</f>
        <v>0</v>
      </c>
      <c r="Y59" s="127">
        <f t="shared" si="139"/>
        <v>0</v>
      </c>
      <c r="Z59" s="128" t="e">
        <f t="shared" si="140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32" t="s">
        <v>79</v>
      </c>
      <c r="B60" s="133" t="s">
        <v>145</v>
      </c>
      <c r="C60" s="163" t="s">
        <v>146</v>
      </c>
      <c r="D60" s="134" t="s">
        <v>143</v>
      </c>
      <c r="E60" s="509"/>
      <c r="F60" s="543"/>
      <c r="G60" s="510"/>
      <c r="H60" s="509"/>
      <c r="I60" s="543"/>
      <c r="J60" s="510"/>
      <c r="K60" s="149"/>
      <c r="L60" s="150"/>
      <c r="M60" s="151">
        <f t="shared" si="153"/>
        <v>0</v>
      </c>
      <c r="N60" s="149"/>
      <c r="O60" s="150"/>
      <c r="P60" s="151">
        <f t="shared" si="154"/>
        <v>0</v>
      </c>
      <c r="Q60" s="149"/>
      <c r="R60" s="150"/>
      <c r="S60" s="151">
        <f t="shared" si="155"/>
        <v>0</v>
      </c>
      <c r="T60" s="149"/>
      <c r="U60" s="150"/>
      <c r="V60" s="151">
        <f t="shared" si="156"/>
        <v>0</v>
      </c>
      <c r="W60" s="138">
        <f t="shared" si="157"/>
        <v>0</v>
      </c>
      <c r="X60" s="127">
        <f t="shared" si="158"/>
        <v>0</v>
      </c>
      <c r="Y60" s="165">
        <f t="shared" si="139"/>
        <v>0</v>
      </c>
      <c r="Z60" s="128" t="e">
        <f t="shared" si="140"/>
        <v>#DIV/0!</v>
      </c>
      <c r="AA60" s="152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66" t="s">
        <v>147</v>
      </c>
      <c r="B61" s="167"/>
      <c r="C61" s="168"/>
      <c r="D61" s="169"/>
      <c r="E61" s="173">
        <f>E54</f>
        <v>0</v>
      </c>
      <c r="F61" s="189"/>
      <c r="G61" s="172">
        <f t="shared" ref="G61:H61" si="159">G54</f>
        <v>0</v>
      </c>
      <c r="H61" s="173">
        <f t="shared" si="159"/>
        <v>0</v>
      </c>
      <c r="I61" s="189"/>
      <c r="J61" s="172">
        <f>J54</f>
        <v>0</v>
      </c>
      <c r="K61" s="190">
        <f>K58+K54</f>
        <v>0</v>
      </c>
      <c r="L61" s="189"/>
      <c r="M61" s="172">
        <f t="shared" ref="M61:N61" si="160">M58+M54</f>
        <v>0</v>
      </c>
      <c r="N61" s="190">
        <f t="shared" si="160"/>
        <v>0</v>
      </c>
      <c r="O61" s="189"/>
      <c r="P61" s="172">
        <f t="shared" ref="P61:Q61" si="161">P58+P54</f>
        <v>0</v>
      </c>
      <c r="Q61" s="190">
        <f t="shared" si="161"/>
        <v>0</v>
      </c>
      <c r="R61" s="189"/>
      <c r="S61" s="172">
        <f t="shared" ref="S61:T61" si="162">S58+S54</f>
        <v>0</v>
      </c>
      <c r="T61" s="190">
        <f t="shared" si="162"/>
        <v>0</v>
      </c>
      <c r="U61" s="189"/>
      <c r="V61" s="172">
        <f t="shared" ref="V61:X61" si="163">V58+V54</f>
        <v>0</v>
      </c>
      <c r="W61" s="191">
        <f t="shared" si="163"/>
        <v>0</v>
      </c>
      <c r="X61" s="191">
        <f t="shared" si="163"/>
        <v>0</v>
      </c>
      <c r="Y61" s="191">
        <f t="shared" si="139"/>
        <v>0</v>
      </c>
      <c r="Z61" s="191" t="e">
        <f t="shared" si="140"/>
        <v>#DIV/0!</v>
      </c>
      <c r="AA61" s="177"/>
      <c r="AB61" s="131"/>
      <c r="AC61" s="131"/>
      <c r="AD61" s="131"/>
      <c r="AE61" s="7"/>
      <c r="AF61" s="7"/>
      <c r="AG61" s="7"/>
    </row>
    <row r="62" spans="1:33" ht="30" customHeight="1" x14ac:dyDescent="0.25">
      <c r="A62" s="178" t="s">
        <v>74</v>
      </c>
      <c r="B62" s="179">
        <v>4</v>
      </c>
      <c r="C62" s="180" t="s">
        <v>148</v>
      </c>
      <c r="D62" s="181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6"/>
      <c r="X62" s="106"/>
      <c r="Y62" s="182"/>
      <c r="Z62" s="106"/>
      <c r="AA62" s="107"/>
      <c r="AB62" s="7"/>
      <c r="AC62" s="7"/>
      <c r="AD62" s="7"/>
      <c r="AE62" s="7"/>
      <c r="AF62" s="7"/>
      <c r="AG62" s="7"/>
    </row>
    <row r="63" spans="1:33" ht="30" customHeight="1" x14ac:dyDescent="0.25">
      <c r="A63" s="108" t="s">
        <v>76</v>
      </c>
      <c r="B63" s="155" t="s">
        <v>149</v>
      </c>
      <c r="C63" s="192" t="s">
        <v>150</v>
      </c>
      <c r="D63" s="111"/>
      <c r="E63" s="112">
        <f>SUM(E64:E66)</f>
        <v>6</v>
      </c>
      <c r="F63" s="113"/>
      <c r="G63" s="114">
        <f>SUM(G64:G66)</f>
        <v>7200</v>
      </c>
      <c r="H63" s="112">
        <f t="shared" ref="H63" si="164">SUM(H64:H66)</f>
        <v>0</v>
      </c>
      <c r="I63" s="113"/>
      <c r="J63" s="114">
        <f t="shared" ref="J63:K63" si="165">SUM(J64:J66)</f>
        <v>0</v>
      </c>
      <c r="K63" s="112">
        <f t="shared" si="165"/>
        <v>0</v>
      </c>
      <c r="L63" s="113"/>
      <c r="M63" s="114">
        <f t="shared" ref="M63:N63" si="166">SUM(M64:M66)</f>
        <v>0</v>
      </c>
      <c r="N63" s="112">
        <f t="shared" si="166"/>
        <v>0</v>
      </c>
      <c r="O63" s="113"/>
      <c r="P63" s="114">
        <f t="shared" ref="P63:Q63" si="167">SUM(P64:P66)</f>
        <v>0</v>
      </c>
      <c r="Q63" s="112">
        <f t="shared" si="167"/>
        <v>0</v>
      </c>
      <c r="R63" s="113"/>
      <c r="S63" s="114">
        <f t="shared" ref="S63:T63" si="168">SUM(S64:S66)</f>
        <v>0</v>
      </c>
      <c r="T63" s="112">
        <f t="shared" si="168"/>
        <v>0</v>
      </c>
      <c r="U63" s="113"/>
      <c r="V63" s="114">
        <f t="shared" ref="V63:X63" si="169">SUM(V64:V66)</f>
        <v>0</v>
      </c>
      <c r="W63" s="114">
        <f t="shared" si="169"/>
        <v>7200</v>
      </c>
      <c r="X63" s="114">
        <f t="shared" si="169"/>
        <v>0</v>
      </c>
      <c r="Y63" s="193">
        <f t="shared" ref="Y63:Y163" si="170">W63-X63</f>
        <v>7200</v>
      </c>
      <c r="Z63" s="116">
        <f t="shared" ref="Z63:Z163" si="171">Y63/W63</f>
        <v>1</v>
      </c>
      <c r="AA63" s="117"/>
      <c r="AB63" s="118"/>
      <c r="AC63" s="118"/>
      <c r="AD63" s="118"/>
      <c r="AE63" s="118"/>
      <c r="AF63" s="118"/>
      <c r="AG63" s="118"/>
    </row>
    <row r="64" spans="1:33" ht="30" customHeight="1" x14ac:dyDescent="0.25">
      <c r="A64" s="119" t="s">
        <v>79</v>
      </c>
      <c r="B64" s="120" t="s">
        <v>151</v>
      </c>
      <c r="C64" s="400" t="s">
        <v>362</v>
      </c>
      <c r="D64" s="401" t="s">
        <v>363</v>
      </c>
      <c r="E64" s="402">
        <v>6</v>
      </c>
      <c r="F64" s="403">
        <v>1200</v>
      </c>
      <c r="G64" s="197">
        <f t="shared" ref="G64:G66" si="172">E64*F64</f>
        <v>7200</v>
      </c>
      <c r="H64" s="195">
        <v>0</v>
      </c>
      <c r="I64" s="196">
        <v>1200</v>
      </c>
      <c r="J64" s="197">
        <f t="shared" ref="J64:J66" si="173">H64*I64</f>
        <v>0</v>
      </c>
      <c r="K64" s="123"/>
      <c r="L64" s="196"/>
      <c r="M64" s="125">
        <f t="shared" ref="M64:M66" si="174">K64*L64</f>
        <v>0</v>
      </c>
      <c r="N64" s="123"/>
      <c r="O64" s="196"/>
      <c r="P64" s="125">
        <f t="shared" ref="P64:P66" si="175">N64*O64</f>
        <v>0</v>
      </c>
      <c r="Q64" s="123"/>
      <c r="R64" s="196"/>
      <c r="S64" s="125">
        <f t="shared" ref="S64:S66" si="176">Q64*R64</f>
        <v>0</v>
      </c>
      <c r="T64" s="123"/>
      <c r="U64" s="196"/>
      <c r="V64" s="125">
        <f t="shared" ref="V64:V66" si="177">T64*U64</f>
        <v>0</v>
      </c>
      <c r="W64" s="126">
        <f t="shared" ref="W64:W66" si="178">G64+M64+S64</f>
        <v>7200</v>
      </c>
      <c r="X64" s="127">
        <f t="shared" ref="X64:X66" si="179">J64+P64+V64</f>
        <v>0</v>
      </c>
      <c r="Y64" s="127">
        <f t="shared" si="170"/>
        <v>7200</v>
      </c>
      <c r="Z64" s="128">
        <f t="shared" si="171"/>
        <v>1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19" t="s">
        <v>79</v>
      </c>
      <c r="B65" s="120" t="s">
        <v>154</v>
      </c>
      <c r="C65" s="187" t="s">
        <v>152</v>
      </c>
      <c r="D65" s="194" t="s">
        <v>153</v>
      </c>
      <c r="E65" s="195"/>
      <c r="F65" s="196"/>
      <c r="G65" s="197">
        <f t="shared" si="172"/>
        <v>0</v>
      </c>
      <c r="H65" s="195"/>
      <c r="I65" s="196"/>
      <c r="J65" s="197">
        <f t="shared" si="173"/>
        <v>0</v>
      </c>
      <c r="K65" s="123"/>
      <c r="L65" s="196"/>
      <c r="M65" s="125">
        <f t="shared" si="174"/>
        <v>0</v>
      </c>
      <c r="N65" s="123"/>
      <c r="O65" s="196"/>
      <c r="P65" s="125">
        <f t="shared" si="175"/>
        <v>0</v>
      </c>
      <c r="Q65" s="123"/>
      <c r="R65" s="196"/>
      <c r="S65" s="125">
        <f t="shared" si="176"/>
        <v>0</v>
      </c>
      <c r="T65" s="123"/>
      <c r="U65" s="196"/>
      <c r="V65" s="125">
        <f t="shared" si="177"/>
        <v>0</v>
      </c>
      <c r="W65" s="126">
        <f t="shared" si="178"/>
        <v>0</v>
      </c>
      <c r="X65" s="127">
        <f t="shared" si="179"/>
        <v>0</v>
      </c>
      <c r="Y65" s="127">
        <f t="shared" si="170"/>
        <v>0</v>
      </c>
      <c r="Z65" s="128" t="e">
        <f t="shared" si="171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thickBot="1" x14ac:dyDescent="0.3">
      <c r="A66" s="147" t="s">
        <v>79</v>
      </c>
      <c r="B66" s="133" t="s">
        <v>155</v>
      </c>
      <c r="C66" s="163" t="s">
        <v>152</v>
      </c>
      <c r="D66" s="194" t="s">
        <v>153</v>
      </c>
      <c r="E66" s="198"/>
      <c r="F66" s="199"/>
      <c r="G66" s="200">
        <f t="shared" si="172"/>
        <v>0</v>
      </c>
      <c r="H66" s="198"/>
      <c r="I66" s="199"/>
      <c r="J66" s="200">
        <f t="shared" si="173"/>
        <v>0</v>
      </c>
      <c r="K66" s="135"/>
      <c r="L66" s="199"/>
      <c r="M66" s="137">
        <f t="shared" si="174"/>
        <v>0</v>
      </c>
      <c r="N66" s="135"/>
      <c r="O66" s="199"/>
      <c r="P66" s="137">
        <f t="shared" si="175"/>
        <v>0</v>
      </c>
      <c r="Q66" s="135"/>
      <c r="R66" s="199"/>
      <c r="S66" s="137">
        <f t="shared" si="176"/>
        <v>0</v>
      </c>
      <c r="T66" s="135"/>
      <c r="U66" s="199"/>
      <c r="V66" s="137">
        <f t="shared" si="177"/>
        <v>0</v>
      </c>
      <c r="W66" s="138">
        <f t="shared" si="178"/>
        <v>0</v>
      </c>
      <c r="X66" s="127">
        <f t="shared" si="179"/>
        <v>0</v>
      </c>
      <c r="Y66" s="127">
        <f t="shared" si="170"/>
        <v>0</v>
      </c>
      <c r="Z66" s="128" t="e">
        <f t="shared" si="171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customHeight="1" thickBot="1" x14ac:dyDescent="0.3">
      <c r="A67" s="108" t="s">
        <v>76</v>
      </c>
      <c r="B67" s="155" t="s">
        <v>156</v>
      </c>
      <c r="C67" s="153" t="s">
        <v>157</v>
      </c>
      <c r="D67" s="141"/>
      <c r="E67" s="142">
        <f>SUM(E104:E150)</f>
        <v>594</v>
      </c>
      <c r="F67" s="143"/>
      <c r="G67" s="144">
        <f>SUM(G104:G150)</f>
        <v>330356.12</v>
      </c>
      <c r="H67" s="142">
        <f>SUM(H104:H150)</f>
        <v>573</v>
      </c>
      <c r="I67" s="143"/>
      <c r="J67" s="144">
        <f>SUM(J68:J150)</f>
        <v>322752.91999999993</v>
      </c>
      <c r="K67" s="142">
        <f>SUM(K104:K150)</f>
        <v>0</v>
      </c>
      <c r="L67" s="143"/>
      <c r="M67" s="144">
        <f>SUM(M104:M150)</f>
        <v>0</v>
      </c>
      <c r="N67" s="142">
        <f>SUM(N104:N150)</f>
        <v>0</v>
      </c>
      <c r="O67" s="143"/>
      <c r="P67" s="144">
        <f>SUM(P104:P150)</f>
        <v>0</v>
      </c>
      <c r="Q67" s="142">
        <f>SUM(Q104:Q150)</f>
        <v>0</v>
      </c>
      <c r="R67" s="143"/>
      <c r="S67" s="144">
        <f>SUM(S104:S150)</f>
        <v>0</v>
      </c>
      <c r="T67" s="142">
        <f>SUM(T104:T150)</f>
        <v>0</v>
      </c>
      <c r="U67" s="143"/>
      <c r="V67" s="144">
        <f>SUM(V104:V150)</f>
        <v>0</v>
      </c>
      <c r="W67" s="144">
        <f>SUM(W104:W150)</f>
        <v>330356.12</v>
      </c>
      <c r="X67" s="144">
        <f>SUM(X68:X150)</f>
        <v>322752.91999999993</v>
      </c>
      <c r="Y67" s="144">
        <f t="shared" si="170"/>
        <v>7603.2000000000698</v>
      </c>
      <c r="Z67" s="128">
        <f t="shared" si="171"/>
        <v>2.3015163151813473E-2</v>
      </c>
      <c r="AA67" s="146"/>
      <c r="AB67" s="118"/>
      <c r="AC67" s="118"/>
      <c r="AD67" s="118"/>
      <c r="AE67" s="118"/>
      <c r="AF67" s="118"/>
      <c r="AG67" s="118"/>
    </row>
    <row r="68" spans="1:33" s="475" customFormat="1" ht="30" customHeight="1" thickBot="1" x14ac:dyDescent="0.35">
      <c r="A68" s="462"/>
      <c r="B68" s="463"/>
      <c r="C68" s="464" t="s">
        <v>490</v>
      </c>
      <c r="D68" s="465"/>
      <c r="E68" s="466"/>
      <c r="F68" s="467"/>
      <c r="G68" s="468"/>
      <c r="H68" s="496">
        <v>11</v>
      </c>
      <c r="I68" s="497">
        <f>J68/H68</f>
        <v>342.61090909090905</v>
      </c>
      <c r="J68" s="499">
        <f>3140.6*1.2</f>
        <v>3768.72</v>
      </c>
      <c r="K68" s="469"/>
      <c r="L68" s="467"/>
      <c r="M68" s="468"/>
      <c r="N68" s="469"/>
      <c r="O68" s="467"/>
      <c r="P68" s="468"/>
      <c r="Q68" s="469"/>
      <c r="R68" s="467"/>
      <c r="S68" s="468"/>
      <c r="T68" s="469"/>
      <c r="U68" s="467"/>
      <c r="V68" s="468"/>
      <c r="W68" s="470">
        <f t="shared" ref="W68:W103" si="180">G68+M68+S68</f>
        <v>0</v>
      </c>
      <c r="X68" s="471">
        <f t="shared" ref="X68:X103" si="181">J68+P68+V68</f>
        <v>3768.72</v>
      </c>
      <c r="Y68" s="471">
        <f t="shared" si="170"/>
        <v>-3768.72</v>
      </c>
      <c r="Z68" s="472" t="e">
        <f t="shared" si="171"/>
        <v>#DIV/0!</v>
      </c>
      <c r="AA68" s="473"/>
      <c r="AB68" s="474"/>
      <c r="AC68" s="474"/>
      <c r="AD68" s="474"/>
      <c r="AE68" s="474"/>
      <c r="AF68" s="474"/>
      <c r="AG68" s="474"/>
    </row>
    <row r="69" spans="1:33" s="475" customFormat="1" ht="30" customHeight="1" thickBot="1" x14ac:dyDescent="0.35">
      <c r="A69" s="462"/>
      <c r="B69" s="463"/>
      <c r="C69" s="476" t="s">
        <v>491</v>
      </c>
      <c r="D69" s="465"/>
      <c r="E69" s="466"/>
      <c r="F69" s="467"/>
      <c r="G69" s="468"/>
      <c r="H69" s="496">
        <v>11</v>
      </c>
      <c r="I69" s="497">
        <f t="shared" ref="I69:I100" si="182">J69/H69</f>
        <v>285.5116363636364</v>
      </c>
      <c r="J69" s="499">
        <f>2617.19*1.2</f>
        <v>3140.6280000000002</v>
      </c>
      <c r="K69" s="469"/>
      <c r="L69" s="467"/>
      <c r="M69" s="468"/>
      <c r="N69" s="469"/>
      <c r="O69" s="467"/>
      <c r="P69" s="468"/>
      <c r="Q69" s="469"/>
      <c r="R69" s="467"/>
      <c r="S69" s="468"/>
      <c r="T69" s="469"/>
      <c r="U69" s="467"/>
      <c r="V69" s="468"/>
      <c r="W69" s="470">
        <f t="shared" si="180"/>
        <v>0</v>
      </c>
      <c r="X69" s="471">
        <f t="shared" si="181"/>
        <v>3140.6280000000002</v>
      </c>
      <c r="Y69" s="471">
        <f t="shared" si="170"/>
        <v>-3140.6280000000002</v>
      </c>
      <c r="Z69" s="472" t="e">
        <f t="shared" si="171"/>
        <v>#DIV/0!</v>
      </c>
      <c r="AA69" s="473"/>
      <c r="AB69" s="474"/>
      <c r="AC69" s="474"/>
      <c r="AD69" s="474"/>
      <c r="AE69" s="474"/>
      <c r="AF69" s="474"/>
      <c r="AG69" s="474"/>
    </row>
    <row r="70" spans="1:33" s="475" customFormat="1" ht="30" customHeight="1" thickBot="1" x14ac:dyDescent="0.35">
      <c r="A70" s="462"/>
      <c r="B70" s="463"/>
      <c r="C70" s="476" t="s">
        <v>492</v>
      </c>
      <c r="D70" s="465"/>
      <c r="E70" s="466"/>
      <c r="F70" s="467"/>
      <c r="G70" s="468"/>
      <c r="H70" s="496">
        <v>11</v>
      </c>
      <c r="I70" s="497">
        <f t="shared" si="182"/>
        <v>571.0232727272728</v>
      </c>
      <c r="J70" s="499">
        <f>5234.38*1.2</f>
        <v>6281.2560000000003</v>
      </c>
      <c r="K70" s="469"/>
      <c r="L70" s="467"/>
      <c r="M70" s="468"/>
      <c r="N70" s="469"/>
      <c r="O70" s="467"/>
      <c r="P70" s="468"/>
      <c r="Q70" s="469"/>
      <c r="R70" s="467"/>
      <c r="S70" s="468"/>
      <c r="T70" s="469"/>
      <c r="U70" s="467"/>
      <c r="V70" s="468"/>
      <c r="W70" s="470">
        <f t="shared" si="180"/>
        <v>0</v>
      </c>
      <c r="X70" s="471">
        <f t="shared" si="181"/>
        <v>6281.2560000000003</v>
      </c>
      <c r="Y70" s="471">
        <f t="shared" si="170"/>
        <v>-6281.2560000000003</v>
      </c>
      <c r="Z70" s="472" t="e">
        <f t="shared" si="171"/>
        <v>#DIV/0!</v>
      </c>
      <c r="AA70" s="473"/>
      <c r="AB70" s="474"/>
      <c r="AC70" s="474"/>
      <c r="AD70" s="474"/>
      <c r="AE70" s="474"/>
      <c r="AF70" s="474"/>
      <c r="AG70" s="474"/>
    </row>
    <row r="71" spans="1:33" s="475" customFormat="1" ht="30" customHeight="1" thickBot="1" x14ac:dyDescent="0.35">
      <c r="A71" s="462"/>
      <c r="B71" s="463"/>
      <c r="C71" s="476" t="s">
        <v>407</v>
      </c>
      <c r="D71" s="465"/>
      <c r="E71" s="466"/>
      <c r="F71" s="467"/>
      <c r="G71" s="468"/>
      <c r="H71" s="496">
        <v>11</v>
      </c>
      <c r="I71" s="497">
        <f t="shared" si="182"/>
        <v>1370.4512727272725</v>
      </c>
      <c r="J71" s="499">
        <f>12562.47*1.2</f>
        <v>15074.963999999998</v>
      </c>
      <c r="K71" s="469"/>
      <c r="L71" s="467"/>
      <c r="M71" s="468"/>
      <c r="N71" s="469"/>
      <c r="O71" s="467"/>
      <c r="P71" s="468"/>
      <c r="Q71" s="469"/>
      <c r="R71" s="467"/>
      <c r="S71" s="468"/>
      <c r="T71" s="469"/>
      <c r="U71" s="467"/>
      <c r="V71" s="468"/>
      <c r="W71" s="470">
        <f t="shared" si="180"/>
        <v>0</v>
      </c>
      <c r="X71" s="471">
        <f t="shared" si="181"/>
        <v>15074.963999999998</v>
      </c>
      <c r="Y71" s="471">
        <f t="shared" si="170"/>
        <v>-15074.963999999998</v>
      </c>
      <c r="Z71" s="472" t="e">
        <f t="shared" si="171"/>
        <v>#DIV/0!</v>
      </c>
      <c r="AA71" s="473"/>
      <c r="AB71" s="474"/>
      <c r="AC71" s="474"/>
      <c r="AD71" s="474"/>
      <c r="AE71" s="474"/>
      <c r="AF71" s="474"/>
      <c r="AG71" s="474"/>
    </row>
    <row r="72" spans="1:33" s="475" customFormat="1" ht="30" customHeight="1" thickBot="1" x14ac:dyDescent="0.35">
      <c r="A72" s="462"/>
      <c r="B72" s="463"/>
      <c r="C72" s="476" t="s">
        <v>493</v>
      </c>
      <c r="D72" s="465"/>
      <c r="E72" s="466"/>
      <c r="F72" s="467"/>
      <c r="G72" s="468"/>
      <c r="H72" s="496">
        <v>11</v>
      </c>
      <c r="I72" s="497">
        <f t="shared" si="182"/>
        <v>114.20618181818182</v>
      </c>
      <c r="J72" s="499">
        <f>1046.89*1.2</f>
        <v>1256.268</v>
      </c>
      <c r="K72" s="469"/>
      <c r="L72" s="467"/>
      <c r="M72" s="468"/>
      <c r="N72" s="469"/>
      <c r="O72" s="467"/>
      <c r="P72" s="468"/>
      <c r="Q72" s="469"/>
      <c r="R72" s="467"/>
      <c r="S72" s="468"/>
      <c r="T72" s="469"/>
      <c r="U72" s="467"/>
      <c r="V72" s="468"/>
      <c r="W72" s="470">
        <f t="shared" si="180"/>
        <v>0</v>
      </c>
      <c r="X72" s="471">
        <f t="shared" si="181"/>
        <v>1256.268</v>
      </c>
      <c r="Y72" s="471">
        <f t="shared" si="170"/>
        <v>-1256.268</v>
      </c>
      <c r="Z72" s="472" t="e">
        <f t="shared" si="171"/>
        <v>#DIV/0!</v>
      </c>
      <c r="AA72" s="473"/>
      <c r="AB72" s="474"/>
      <c r="AC72" s="474"/>
      <c r="AD72" s="474"/>
      <c r="AE72" s="474"/>
      <c r="AF72" s="474"/>
      <c r="AG72" s="474"/>
    </row>
    <row r="73" spans="1:33" s="475" customFormat="1" ht="30" customHeight="1" thickBot="1" x14ac:dyDescent="0.35">
      <c r="A73" s="462"/>
      <c r="B73" s="463"/>
      <c r="C73" s="476" t="s">
        <v>494</v>
      </c>
      <c r="D73" s="465"/>
      <c r="E73" s="466"/>
      <c r="F73" s="467"/>
      <c r="G73" s="468"/>
      <c r="H73" s="496">
        <v>11</v>
      </c>
      <c r="I73" s="497">
        <f t="shared" si="182"/>
        <v>228.40909090909091</v>
      </c>
      <c r="J73" s="499">
        <f>2093.75*1.2</f>
        <v>2512.5</v>
      </c>
      <c r="K73" s="469"/>
      <c r="L73" s="467"/>
      <c r="M73" s="468"/>
      <c r="N73" s="469"/>
      <c r="O73" s="467"/>
      <c r="P73" s="468"/>
      <c r="Q73" s="469"/>
      <c r="R73" s="467"/>
      <c r="S73" s="468"/>
      <c r="T73" s="469"/>
      <c r="U73" s="467"/>
      <c r="V73" s="468"/>
      <c r="W73" s="470">
        <f t="shared" si="180"/>
        <v>0</v>
      </c>
      <c r="X73" s="471">
        <f t="shared" si="181"/>
        <v>2512.5</v>
      </c>
      <c r="Y73" s="471">
        <f t="shared" si="170"/>
        <v>-2512.5</v>
      </c>
      <c r="Z73" s="472" t="e">
        <f t="shared" si="171"/>
        <v>#DIV/0!</v>
      </c>
      <c r="AA73" s="473"/>
      <c r="AB73" s="474"/>
      <c r="AC73" s="474"/>
      <c r="AD73" s="474"/>
      <c r="AE73" s="474"/>
      <c r="AF73" s="474"/>
      <c r="AG73" s="474"/>
    </row>
    <row r="74" spans="1:33" s="475" customFormat="1" ht="30" customHeight="1" thickBot="1" x14ac:dyDescent="0.35">
      <c r="A74" s="462"/>
      <c r="B74" s="463"/>
      <c r="C74" s="476" t="s">
        <v>495</v>
      </c>
      <c r="D74" s="465"/>
      <c r="E74" s="466"/>
      <c r="F74" s="467"/>
      <c r="G74" s="468"/>
      <c r="H74" s="496">
        <v>11</v>
      </c>
      <c r="I74" s="497">
        <f t="shared" si="182"/>
        <v>171.30545454545452</v>
      </c>
      <c r="J74" s="499">
        <f>1570.3*1.2</f>
        <v>1884.36</v>
      </c>
      <c r="K74" s="469"/>
      <c r="L74" s="467"/>
      <c r="M74" s="468"/>
      <c r="N74" s="469"/>
      <c r="O74" s="467"/>
      <c r="P74" s="468"/>
      <c r="Q74" s="469"/>
      <c r="R74" s="467"/>
      <c r="S74" s="468"/>
      <c r="T74" s="469"/>
      <c r="U74" s="467"/>
      <c r="V74" s="468"/>
      <c r="W74" s="470">
        <f t="shared" si="180"/>
        <v>0</v>
      </c>
      <c r="X74" s="471">
        <f t="shared" si="181"/>
        <v>1884.36</v>
      </c>
      <c r="Y74" s="471">
        <f t="shared" si="170"/>
        <v>-1884.36</v>
      </c>
      <c r="Z74" s="472" t="e">
        <f t="shared" si="171"/>
        <v>#DIV/0!</v>
      </c>
      <c r="AA74" s="473"/>
      <c r="AB74" s="474"/>
      <c r="AC74" s="474"/>
      <c r="AD74" s="474"/>
      <c r="AE74" s="474"/>
      <c r="AF74" s="474"/>
      <c r="AG74" s="474"/>
    </row>
    <row r="75" spans="1:33" s="475" customFormat="1" ht="30" customHeight="1" thickBot="1" x14ac:dyDescent="0.35">
      <c r="A75" s="462"/>
      <c r="B75" s="463"/>
      <c r="C75" s="476" t="s">
        <v>496</v>
      </c>
      <c r="D75" s="465"/>
      <c r="E75" s="466"/>
      <c r="F75" s="467"/>
      <c r="G75" s="468"/>
      <c r="H75" s="496">
        <v>11</v>
      </c>
      <c r="I75" s="497">
        <f t="shared" si="182"/>
        <v>91.362545454545455</v>
      </c>
      <c r="J75" s="499">
        <f>837.49*1.2</f>
        <v>1004.9879999999999</v>
      </c>
      <c r="K75" s="469"/>
      <c r="L75" s="467"/>
      <c r="M75" s="468"/>
      <c r="N75" s="469"/>
      <c r="O75" s="467"/>
      <c r="P75" s="468"/>
      <c r="Q75" s="469"/>
      <c r="R75" s="467"/>
      <c r="S75" s="468"/>
      <c r="T75" s="469"/>
      <c r="U75" s="467"/>
      <c r="V75" s="468"/>
      <c r="W75" s="470">
        <f t="shared" si="180"/>
        <v>0</v>
      </c>
      <c r="X75" s="471">
        <f t="shared" si="181"/>
        <v>1004.9879999999999</v>
      </c>
      <c r="Y75" s="471">
        <f t="shared" si="170"/>
        <v>-1004.9879999999999</v>
      </c>
      <c r="Z75" s="472" t="e">
        <f t="shared" si="171"/>
        <v>#DIV/0!</v>
      </c>
      <c r="AA75" s="473"/>
      <c r="AB75" s="474"/>
      <c r="AC75" s="474"/>
      <c r="AD75" s="474"/>
      <c r="AE75" s="474"/>
      <c r="AF75" s="474"/>
      <c r="AG75" s="474"/>
    </row>
    <row r="76" spans="1:33" s="475" customFormat="1" ht="30" customHeight="1" thickBot="1" x14ac:dyDescent="0.35">
      <c r="A76" s="462"/>
      <c r="B76" s="463"/>
      <c r="C76" s="476" t="s">
        <v>497</v>
      </c>
      <c r="D76" s="465"/>
      <c r="E76" s="466"/>
      <c r="F76" s="467"/>
      <c r="G76" s="468"/>
      <c r="H76" s="496">
        <v>11</v>
      </c>
      <c r="I76" s="497">
        <f t="shared" si="182"/>
        <v>171.30545454545452</v>
      </c>
      <c r="J76" s="499">
        <f>1570.3*1.2</f>
        <v>1884.36</v>
      </c>
      <c r="K76" s="469"/>
      <c r="L76" s="467"/>
      <c r="M76" s="468"/>
      <c r="N76" s="469"/>
      <c r="O76" s="467"/>
      <c r="P76" s="468"/>
      <c r="Q76" s="469"/>
      <c r="R76" s="467"/>
      <c r="S76" s="468"/>
      <c r="T76" s="469"/>
      <c r="U76" s="467"/>
      <c r="V76" s="468"/>
      <c r="W76" s="470">
        <f t="shared" si="180"/>
        <v>0</v>
      </c>
      <c r="X76" s="471">
        <f t="shared" si="181"/>
        <v>1884.36</v>
      </c>
      <c r="Y76" s="471">
        <f t="shared" si="170"/>
        <v>-1884.36</v>
      </c>
      <c r="Z76" s="472" t="e">
        <f t="shared" si="171"/>
        <v>#DIV/0!</v>
      </c>
      <c r="AA76" s="473"/>
      <c r="AB76" s="474"/>
      <c r="AC76" s="474"/>
      <c r="AD76" s="474"/>
      <c r="AE76" s="474"/>
      <c r="AF76" s="474"/>
      <c r="AG76" s="474"/>
    </row>
    <row r="77" spans="1:33" s="475" customFormat="1" ht="30" customHeight="1" thickBot="1" x14ac:dyDescent="0.35">
      <c r="A77" s="462"/>
      <c r="B77" s="463"/>
      <c r="C77" s="476" t="s">
        <v>498</v>
      </c>
      <c r="D77" s="465"/>
      <c r="E77" s="466"/>
      <c r="F77" s="467"/>
      <c r="G77" s="468"/>
      <c r="H77" s="496">
        <v>11</v>
      </c>
      <c r="I77" s="497">
        <f t="shared" si="182"/>
        <v>114.20618181818182</v>
      </c>
      <c r="J77" s="499">
        <f>1046.89*1.2</f>
        <v>1256.268</v>
      </c>
      <c r="K77" s="469"/>
      <c r="L77" s="467"/>
      <c r="M77" s="468"/>
      <c r="N77" s="469"/>
      <c r="O77" s="467"/>
      <c r="P77" s="468"/>
      <c r="Q77" s="469"/>
      <c r="R77" s="467"/>
      <c r="S77" s="468"/>
      <c r="T77" s="469"/>
      <c r="U77" s="467"/>
      <c r="V77" s="468"/>
      <c r="W77" s="470">
        <f t="shared" si="180"/>
        <v>0</v>
      </c>
      <c r="X77" s="471">
        <f t="shared" si="181"/>
        <v>1256.268</v>
      </c>
      <c r="Y77" s="471">
        <f t="shared" si="170"/>
        <v>-1256.268</v>
      </c>
      <c r="Z77" s="472" t="e">
        <f t="shared" si="171"/>
        <v>#DIV/0!</v>
      </c>
      <c r="AA77" s="473"/>
      <c r="AB77" s="474"/>
      <c r="AC77" s="474"/>
      <c r="AD77" s="474"/>
      <c r="AE77" s="474"/>
      <c r="AF77" s="474"/>
      <c r="AG77" s="474"/>
    </row>
    <row r="78" spans="1:33" s="475" customFormat="1" ht="30" customHeight="1" thickBot="1" x14ac:dyDescent="0.35">
      <c r="A78" s="462"/>
      <c r="B78" s="463"/>
      <c r="C78" s="476" t="s">
        <v>499</v>
      </c>
      <c r="D78" s="465"/>
      <c r="E78" s="466"/>
      <c r="F78" s="467"/>
      <c r="G78" s="468"/>
      <c r="H78" s="496">
        <v>11</v>
      </c>
      <c r="I78" s="497">
        <f t="shared" si="182"/>
        <v>91.362545454545455</v>
      </c>
      <c r="J78" s="499">
        <f>837.49*1.2</f>
        <v>1004.9879999999999</v>
      </c>
      <c r="K78" s="469"/>
      <c r="L78" s="467"/>
      <c r="M78" s="468"/>
      <c r="N78" s="469"/>
      <c r="O78" s="467"/>
      <c r="P78" s="468"/>
      <c r="Q78" s="469"/>
      <c r="R78" s="467"/>
      <c r="S78" s="468"/>
      <c r="T78" s="469"/>
      <c r="U78" s="467"/>
      <c r="V78" s="468"/>
      <c r="W78" s="470">
        <f t="shared" si="180"/>
        <v>0</v>
      </c>
      <c r="X78" s="471">
        <f t="shared" si="181"/>
        <v>1004.9879999999999</v>
      </c>
      <c r="Y78" s="471">
        <f t="shared" si="170"/>
        <v>-1004.9879999999999</v>
      </c>
      <c r="Z78" s="472" t="e">
        <f t="shared" si="171"/>
        <v>#DIV/0!</v>
      </c>
      <c r="AA78" s="473"/>
      <c r="AB78" s="474"/>
      <c r="AC78" s="474"/>
      <c r="AD78" s="474"/>
      <c r="AE78" s="474"/>
      <c r="AF78" s="474"/>
      <c r="AG78" s="474"/>
    </row>
    <row r="79" spans="1:33" s="475" customFormat="1" ht="30" customHeight="1" thickBot="1" x14ac:dyDescent="0.35">
      <c r="A79" s="462"/>
      <c r="B79" s="463"/>
      <c r="C79" s="476" t="s">
        <v>500</v>
      </c>
      <c r="D79" s="465"/>
      <c r="E79" s="466"/>
      <c r="F79" s="467"/>
      <c r="G79" s="468"/>
      <c r="H79" s="496">
        <v>11</v>
      </c>
      <c r="I79" s="497">
        <f t="shared" si="182"/>
        <v>88.990909090909085</v>
      </c>
      <c r="J79" s="499">
        <f>815.75*1.2</f>
        <v>978.9</v>
      </c>
      <c r="K79" s="469"/>
      <c r="L79" s="467"/>
      <c r="M79" s="468"/>
      <c r="N79" s="469"/>
      <c r="O79" s="467"/>
      <c r="P79" s="468"/>
      <c r="Q79" s="469"/>
      <c r="R79" s="467"/>
      <c r="S79" s="468"/>
      <c r="T79" s="469"/>
      <c r="U79" s="467"/>
      <c r="V79" s="468"/>
      <c r="W79" s="470">
        <f t="shared" si="180"/>
        <v>0</v>
      </c>
      <c r="X79" s="471">
        <f t="shared" si="181"/>
        <v>978.9</v>
      </c>
      <c r="Y79" s="471">
        <f t="shared" si="170"/>
        <v>-978.9</v>
      </c>
      <c r="Z79" s="472" t="e">
        <f t="shared" si="171"/>
        <v>#DIV/0!</v>
      </c>
      <c r="AA79" s="473"/>
      <c r="AB79" s="474"/>
      <c r="AC79" s="474"/>
      <c r="AD79" s="474"/>
      <c r="AE79" s="474"/>
      <c r="AF79" s="474"/>
      <c r="AG79" s="474"/>
    </row>
    <row r="80" spans="1:33" s="475" customFormat="1" ht="30" customHeight="1" thickBot="1" x14ac:dyDescent="0.35">
      <c r="A80" s="462"/>
      <c r="B80" s="463"/>
      <c r="C80" s="476" t="s">
        <v>501</v>
      </c>
      <c r="D80" s="465"/>
      <c r="E80" s="466"/>
      <c r="F80" s="467"/>
      <c r="G80" s="468"/>
      <c r="H80" s="496">
        <v>11</v>
      </c>
      <c r="I80" s="497">
        <f t="shared" si="182"/>
        <v>23.730545454545453</v>
      </c>
      <c r="J80" s="499">
        <f>217.53*1.2</f>
        <v>261.036</v>
      </c>
      <c r="K80" s="469"/>
      <c r="L80" s="467"/>
      <c r="M80" s="468"/>
      <c r="N80" s="469"/>
      <c r="O80" s="467"/>
      <c r="P80" s="468"/>
      <c r="Q80" s="469"/>
      <c r="R80" s="467"/>
      <c r="S80" s="468"/>
      <c r="T80" s="469"/>
      <c r="U80" s="467"/>
      <c r="V80" s="468"/>
      <c r="W80" s="470">
        <f t="shared" si="180"/>
        <v>0</v>
      </c>
      <c r="X80" s="471">
        <f t="shared" si="181"/>
        <v>261.036</v>
      </c>
      <c r="Y80" s="471">
        <f t="shared" si="170"/>
        <v>-261.036</v>
      </c>
      <c r="Z80" s="472" t="e">
        <f t="shared" si="171"/>
        <v>#DIV/0!</v>
      </c>
      <c r="AA80" s="473"/>
      <c r="AB80" s="474"/>
      <c r="AC80" s="474"/>
      <c r="AD80" s="474"/>
      <c r="AE80" s="474"/>
      <c r="AF80" s="474"/>
      <c r="AG80" s="474"/>
    </row>
    <row r="81" spans="1:33" s="475" customFormat="1" ht="30" customHeight="1" thickBot="1" x14ac:dyDescent="0.35">
      <c r="A81" s="462"/>
      <c r="B81" s="463"/>
      <c r="C81" s="476" t="s">
        <v>502</v>
      </c>
      <c r="D81" s="465"/>
      <c r="E81" s="466"/>
      <c r="F81" s="467"/>
      <c r="G81" s="468"/>
      <c r="H81" s="496">
        <v>11</v>
      </c>
      <c r="I81" s="497">
        <f t="shared" si="182"/>
        <v>8.8985454545454541</v>
      </c>
      <c r="J81" s="499">
        <f>81.57*1.2</f>
        <v>97.883999999999986</v>
      </c>
      <c r="K81" s="469"/>
      <c r="L81" s="467"/>
      <c r="M81" s="468"/>
      <c r="N81" s="469"/>
      <c r="O81" s="467"/>
      <c r="P81" s="468"/>
      <c r="Q81" s="469"/>
      <c r="R81" s="467"/>
      <c r="S81" s="468"/>
      <c r="T81" s="469"/>
      <c r="U81" s="467"/>
      <c r="V81" s="468"/>
      <c r="W81" s="470">
        <f t="shared" si="180"/>
        <v>0</v>
      </c>
      <c r="X81" s="471">
        <f t="shared" si="181"/>
        <v>97.883999999999986</v>
      </c>
      <c r="Y81" s="471">
        <f t="shared" si="170"/>
        <v>-97.883999999999986</v>
      </c>
      <c r="Z81" s="472" t="e">
        <f t="shared" si="171"/>
        <v>#DIV/0!</v>
      </c>
      <c r="AA81" s="473"/>
      <c r="AB81" s="474"/>
      <c r="AC81" s="474"/>
      <c r="AD81" s="474"/>
      <c r="AE81" s="474"/>
      <c r="AF81" s="474"/>
      <c r="AG81" s="474"/>
    </row>
    <row r="82" spans="1:33" s="475" customFormat="1" ht="30" customHeight="1" thickBot="1" x14ac:dyDescent="0.35">
      <c r="A82" s="462"/>
      <c r="B82" s="463"/>
      <c r="C82" s="476" t="s">
        <v>503</v>
      </c>
      <c r="D82" s="465"/>
      <c r="E82" s="466"/>
      <c r="F82" s="467"/>
      <c r="G82" s="468"/>
      <c r="H82" s="496">
        <v>11</v>
      </c>
      <c r="I82" s="497">
        <f t="shared" si="182"/>
        <v>59.326909090909091</v>
      </c>
      <c r="J82" s="499">
        <f>543.83*1.2</f>
        <v>652.596</v>
      </c>
      <c r="K82" s="469"/>
      <c r="L82" s="467"/>
      <c r="M82" s="468"/>
      <c r="N82" s="469"/>
      <c r="O82" s="467"/>
      <c r="P82" s="468"/>
      <c r="Q82" s="469"/>
      <c r="R82" s="467"/>
      <c r="S82" s="468"/>
      <c r="T82" s="469"/>
      <c r="U82" s="467"/>
      <c r="V82" s="468"/>
      <c r="W82" s="470">
        <f t="shared" si="180"/>
        <v>0</v>
      </c>
      <c r="X82" s="471">
        <f t="shared" si="181"/>
        <v>652.596</v>
      </c>
      <c r="Y82" s="471">
        <f t="shared" si="170"/>
        <v>-652.596</v>
      </c>
      <c r="Z82" s="472" t="e">
        <f t="shared" si="171"/>
        <v>#DIV/0!</v>
      </c>
      <c r="AA82" s="473"/>
      <c r="AB82" s="474"/>
      <c r="AC82" s="474"/>
      <c r="AD82" s="474"/>
      <c r="AE82" s="474"/>
      <c r="AF82" s="474"/>
      <c r="AG82" s="474"/>
    </row>
    <row r="83" spans="1:33" s="475" customFormat="1" ht="30" customHeight="1" thickBot="1" x14ac:dyDescent="0.35">
      <c r="A83" s="462"/>
      <c r="B83" s="463"/>
      <c r="C83" s="476" t="s">
        <v>504</v>
      </c>
      <c r="D83" s="465"/>
      <c r="E83" s="466"/>
      <c r="F83" s="467"/>
      <c r="G83" s="468"/>
      <c r="H83" s="496">
        <v>11</v>
      </c>
      <c r="I83" s="497">
        <f t="shared" si="182"/>
        <v>23.730545454545453</v>
      </c>
      <c r="J83" s="499">
        <f>217.53*1.2</f>
        <v>261.036</v>
      </c>
      <c r="K83" s="469"/>
      <c r="L83" s="467"/>
      <c r="M83" s="468"/>
      <c r="N83" s="469"/>
      <c r="O83" s="467"/>
      <c r="P83" s="468"/>
      <c r="Q83" s="469"/>
      <c r="R83" s="467"/>
      <c r="S83" s="468"/>
      <c r="T83" s="469"/>
      <c r="U83" s="467"/>
      <c r="V83" s="468"/>
      <c r="W83" s="470">
        <f t="shared" si="180"/>
        <v>0</v>
      </c>
      <c r="X83" s="471">
        <f t="shared" si="181"/>
        <v>261.036</v>
      </c>
      <c r="Y83" s="471">
        <f t="shared" si="170"/>
        <v>-261.036</v>
      </c>
      <c r="Z83" s="472" t="e">
        <f t="shared" si="171"/>
        <v>#DIV/0!</v>
      </c>
      <c r="AA83" s="473"/>
      <c r="AB83" s="474"/>
      <c r="AC83" s="474"/>
      <c r="AD83" s="474"/>
      <c r="AE83" s="474"/>
      <c r="AF83" s="474"/>
      <c r="AG83" s="474"/>
    </row>
    <row r="84" spans="1:33" s="475" customFormat="1" ht="30" customHeight="1" thickBot="1" x14ac:dyDescent="0.35">
      <c r="A84" s="462"/>
      <c r="B84" s="463"/>
      <c r="C84" s="476" t="s">
        <v>504</v>
      </c>
      <c r="D84" s="465"/>
      <c r="E84" s="466"/>
      <c r="F84" s="467"/>
      <c r="G84" s="468"/>
      <c r="H84" s="496">
        <v>11</v>
      </c>
      <c r="I84" s="497">
        <f t="shared" si="182"/>
        <v>23.730545454545453</v>
      </c>
      <c r="J84" s="499">
        <f>217.53*1.2</f>
        <v>261.036</v>
      </c>
      <c r="K84" s="469"/>
      <c r="L84" s="467"/>
      <c r="M84" s="468"/>
      <c r="N84" s="469"/>
      <c r="O84" s="467"/>
      <c r="P84" s="468"/>
      <c r="Q84" s="469"/>
      <c r="R84" s="467"/>
      <c r="S84" s="468"/>
      <c r="T84" s="469"/>
      <c r="U84" s="467"/>
      <c r="V84" s="468"/>
      <c r="W84" s="470">
        <f t="shared" si="180"/>
        <v>0</v>
      </c>
      <c r="X84" s="471">
        <f t="shared" si="181"/>
        <v>261.036</v>
      </c>
      <c r="Y84" s="471">
        <f t="shared" si="170"/>
        <v>-261.036</v>
      </c>
      <c r="Z84" s="472" t="e">
        <f t="shared" si="171"/>
        <v>#DIV/0!</v>
      </c>
      <c r="AA84" s="473"/>
      <c r="AB84" s="474"/>
      <c r="AC84" s="474"/>
      <c r="AD84" s="474"/>
      <c r="AE84" s="474"/>
      <c r="AF84" s="474"/>
      <c r="AG84" s="474"/>
    </row>
    <row r="85" spans="1:33" s="475" customFormat="1" ht="30" customHeight="1" thickBot="1" x14ac:dyDescent="0.35">
      <c r="A85" s="462"/>
      <c r="B85" s="463"/>
      <c r="C85" s="476" t="s">
        <v>505</v>
      </c>
      <c r="D85" s="465"/>
      <c r="E85" s="466"/>
      <c r="F85" s="467"/>
      <c r="G85" s="468"/>
      <c r="H85" s="496">
        <v>11</v>
      </c>
      <c r="I85" s="497">
        <f t="shared" si="182"/>
        <v>171.30545454545452</v>
      </c>
      <c r="J85" s="499">
        <f>1570.3*1.2</f>
        <v>1884.36</v>
      </c>
      <c r="K85" s="469"/>
      <c r="L85" s="467"/>
      <c r="M85" s="468"/>
      <c r="N85" s="469"/>
      <c r="O85" s="467"/>
      <c r="P85" s="468"/>
      <c r="Q85" s="469"/>
      <c r="R85" s="467"/>
      <c r="S85" s="468"/>
      <c r="T85" s="469"/>
      <c r="U85" s="467"/>
      <c r="V85" s="468"/>
      <c r="W85" s="470">
        <f t="shared" si="180"/>
        <v>0</v>
      </c>
      <c r="X85" s="471">
        <f t="shared" si="181"/>
        <v>1884.36</v>
      </c>
      <c r="Y85" s="471">
        <f t="shared" si="170"/>
        <v>-1884.36</v>
      </c>
      <c r="Z85" s="472" t="e">
        <f t="shared" si="171"/>
        <v>#DIV/0!</v>
      </c>
      <c r="AA85" s="473"/>
      <c r="AB85" s="474"/>
      <c r="AC85" s="474"/>
      <c r="AD85" s="474"/>
      <c r="AE85" s="474"/>
      <c r="AF85" s="474"/>
      <c r="AG85" s="474"/>
    </row>
    <row r="86" spans="1:33" s="475" customFormat="1" ht="30" customHeight="1" thickBot="1" x14ac:dyDescent="0.35">
      <c r="A86" s="462"/>
      <c r="B86" s="463"/>
      <c r="C86" s="476" t="s">
        <v>505</v>
      </c>
      <c r="D86" s="465"/>
      <c r="E86" s="466"/>
      <c r="F86" s="467"/>
      <c r="G86" s="468"/>
      <c r="H86" s="496">
        <v>11</v>
      </c>
      <c r="I86" s="497">
        <f t="shared" si="182"/>
        <v>171.30545454545452</v>
      </c>
      <c r="J86" s="499">
        <f>1570.3*1.2</f>
        <v>1884.36</v>
      </c>
      <c r="K86" s="469"/>
      <c r="L86" s="467"/>
      <c r="M86" s="468"/>
      <c r="N86" s="469"/>
      <c r="O86" s="467"/>
      <c r="P86" s="468"/>
      <c r="Q86" s="469"/>
      <c r="R86" s="467"/>
      <c r="S86" s="468"/>
      <c r="T86" s="469"/>
      <c r="U86" s="467"/>
      <c r="V86" s="468"/>
      <c r="W86" s="470">
        <f t="shared" si="180"/>
        <v>0</v>
      </c>
      <c r="X86" s="471">
        <f t="shared" si="181"/>
        <v>1884.36</v>
      </c>
      <c r="Y86" s="471">
        <f t="shared" si="170"/>
        <v>-1884.36</v>
      </c>
      <c r="Z86" s="472" t="e">
        <f t="shared" si="171"/>
        <v>#DIV/0!</v>
      </c>
      <c r="AA86" s="473"/>
      <c r="AB86" s="474"/>
      <c r="AC86" s="474"/>
      <c r="AD86" s="474"/>
      <c r="AE86" s="474"/>
      <c r="AF86" s="474"/>
      <c r="AG86" s="474"/>
    </row>
    <row r="87" spans="1:33" s="475" customFormat="1" ht="30" customHeight="1" thickBot="1" x14ac:dyDescent="0.35">
      <c r="A87" s="462"/>
      <c r="B87" s="463"/>
      <c r="C87" s="476" t="s">
        <v>506</v>
      </c>
      <c r="D87" s="465"/>
      <c r="E87" s="466"/>
      <c r="F87" s="467"/>
      <c r="G87" s="468"/>
      <c r="H87" s="496">
        <v>11</v>
      </c>
      <c r="I87" s="497">
        <f t="shared" si="182"/>
        <v>91.362545454545455</v>
      </c>
      <c r="J87" s="499">
        <f>837.49*1.2</f>
        <v>1004.9879999999999</v>
      </c>
      <c r="K87" s="469"/>
      <c r="L87" s="467"/>
      <c r="M87" s="468"/>
      <c r="N87" s="469"/>
      <c r="O87" s="467"/>
      <c r="P87" s="468"/>
      <c r="Q87" s="469"/>
      <c r="R87" s="467"/>
      <c r="S87" s="468"/>
      <c r="T87" s="469"/>
      <c r="U87" s="467"/>
      <c r="V87" s="468"/>
      <c r="W87" s="470">
        <f t="shared" si="180"/>
        <v>0</v>
      </c>
      <c r="X87" s="471">
        <f t="shared" si="181"/>
        <v>1004.9879999999999</v>
      </c>
      <c r="Y87" s="471">
        <f t="shared" si="170"/>
        <v>-1004.9879999999999</v>
      </c>
      <c r="Z87" s="472" t="e">
        <f t="shared" si="171"/>
        <v>#DIV/0!</v>
      </c>
      <c r="AA87" s="473"/>
      <c r="AB87" s="474"/>
      <c r="AC87" s="474"/>
      <c r="AD87" s="474"/>
      <c r="AE87" s="474"/>
      <c r="AF87" s="474"/>
      <c r="AG87" s="474"/>
    </row>
    <row r="88" spans="1:33" s="475" customFormat="1" ht="30" customHeight="1" thickBot="1" x14ac:dyDescent="0.35">
      <c r="A88" s="462"/>
      <c r="B88" s="463"/>
      <c r="C88" s="476" t="s">
        <v>507</v>
      </c>
      <c r="D88" s="477"/>
      <c r="E88" s="478"/>
      <c r="F88" s="467"/>
      <c r="G88" s="468"/>
      <c r="H88" s="496">
        <v>11</v>
      </c>
      <c r="I88" s="497">
        <f t="shared" si="182"/>
        <v>91.362545454545455</v>
      </c>
      <c r="J88" s="499">
        <f>837.49*1.2</f>
        <v>1004.9879999999999</v>
      </c>
      <c r="K88" s="469"/>
      <c r="L88" s="467"/>
      <c r="M88" s="468"/>
      <c r="N88" s="469"/>
      <c r="O88" s="467"/>
      <c r="P88" s="468"/>
      <c r="Q88" s="469"/>
      <c r="R88" s="467"/>
      <c r="S88" s="468"/>
      <c r="T88" s="469"/>
      <c r="U88" s="467"/>
      <c r="V88" s="468"/>
      <c r="W88" s="470">
        <f t="shared" si="180"/>
        <v>0</v>
      </c>
      <c r="X88" s="471">
        <f t="shared" si="181"/>
        <v>1004.9879999999999</v>
      </c>
      <c r="Y88" s="471">
        <f t="shared" si="170"/>
        <v>-1004.9879999999999</v>
      </c>
      <c r="Z88" s="472" t="e">
        <f t="shared" si="171"/>
        <v>#DIV/0!</v>
      </c>
      <c r="AA88" s="473"/>
      <c r="AB88" s="474"/>
      <c r="AC88" s="474"/>
      <c r="AD88" s="474"/>
      <c r="AE88" s="474"/>
      <c r="AF88" s="474"/>
      <c r="AG88" s="474"/>
    </row>
    <row r="89" spans="1:33" s="475" customFormat="1" ht="30" customHeight="1" thickBot="1" x14ac:dyDescent="0.35">
      <c r="A89" s="462"/>
      <c r="B89" s="463"/>
      <c r="C89" s="479" t="s">
        <v>508</v>
      </c>
      <c r="D89" s="480"/>
      <c r="E89" s="481"/>
      <c r="F89" s="466"/>
      <c r="G89" s="468"/>
      <c r="H89" s="496">
        <v>11</v>
      </c>
      <c r="I89" s="497">
        <f t="shared" si="182"/>
        <v>11.419636363636364</v>
      </c>
      <c r="J89" s="499">
        <f>104.68*1.2</f>
        <v>125.616</v>
      </c>
      <c r="K89" s="469"/>
      <c r="L89" s="467"/>
      <c r="M89" s="468"/>
      <c r="N89" s="469"/>
      <c r="O89" s="467"/>
      <c r="P89" s="468"/>
      <c r="Q89" s="469"/>
      <c r="R89" s="467"/>
      <c r="S89" s="468"/>
      <c r="T89" s="469"/>
      <c r="U89" s="467"/>
      <c r="V89" s="468"/>
      <c r="W89" s="470">
        <f t="shared" si="180"/>
        <v>0</v>
      </c>
      <c r="X89" s="471">
        <f t="shared" si="181"/>
        <v>125.616</v>
      </c>
      <c r="Y89" s="471">
        <f t="shared" si="170"/>
        <v>-125.616</v>
      </c>
      <c r="Z89" s="472" t="e">
        <f t="shared" si="171"/>
        <v>#DIV/0!</v>
      </c>
      <c r="AA89" s="473"/>
      <c r="AB89" s="474"/>
      <c r="AC89" s="474"/>
      <c r="AD89" s="474"/>
      <c r="AE89" s="474"/>
      <c r="AF89" s="474"/>
      <c r="AG89" s="474"/>
    </row>
    <row r="90" spans="1:33" s="475" customFormat="1" ht="30" customHeight="1" thickBot="1" x14ac:dyDescent="0.35">
      <c r="A90" s="462"/>
      <c r="B90" s="463"/>
      <c r="C90" s="479" t="s">
        <v>509</v>
      </c>
      <c r="D90" s="480"/>
      <c r="E90" s="481"/>
      <c r="F90" s="466"/>
      <c r="G90" s="468"/>
      <c r="H90" s="496">
        <v>11</v>
      </c>
      <c r="I90" s="497">
        <f t="shared" si="182"/>
        <v>285.5116363636364</v>
      </c>
      <c r="J90" s="499">
        <f>2617.19*1.2</f>
        <v>3140.6280000000002</v>
      </c>
      <c r="K90" s="469"/>
      <c r="L90" s="467"/>
      <c r="M90" s="468"/>
      <c r="N90" s="469"/>
      <c r="O90" s="467"/>
      <c r="P90" s="468"/>
      <c r="Q90" s="469"/>
      <c r="R90" s="467"/>
      <c r="S90" s="468"/>
      <c r="T90" s="469"/>
      <c r="U90" s="467"/>
      <c r="V90" s="468"/>
      <c r="W90" s="470">
        <f t="shared" si="180"/>
        <v>0</v>
      </c>
      <c r="X90" s="471">
        <f t="shared" si="181"/>
        <v>3140.6280000000002</v>
      </c>
      <c r="Y90" s="471">
        <f t="shared" si="170"/>
        <v>-3140.6280000000002</v>
      </c>
      <c r="Z90" s="472" t="e">
        <f t="shared" si="171"/>
        <v>#DIV/0!</v>
      </c>
      <c r="AA90" s="473"/>
      <c r="AB90" s="474"/>
      <c r="AC90" s="474"/>
      <c r="AD90" s="474"/>
      <c r="AE90" s="474"/>
      <c r="AF90" s="474"/>
      <c r="AG90" s="474"/>
    </row>
    <row r="91" spans="1:33" s="475" customFormat="1" ht="30" customHeight="1" thickBot="1" x14ac:dyDescent="0.35">
      <c r="A91" s="462"/>
      <c r="B91" s="463"/>
      <c r="C91" s="479" t="s">
        <v>407</v>
      </c>
      <c r="D91" s="480"/>
      <c r="E91" s="481"/>
      <c r="F91" s="466"/>
      <c r="G91" s="468"/>
      <c r="H91" s="496">
        <v>11</v>
      </c>
      <c r="I91" s="497">
        <f t="shared" si="182"/>
        <v>1370.4512727272725</v>
      </c>
      <c r="J91" s="499">
        <f>12562.47*1.2</f>
        <v>15074.963999999998</v>
      </c>
      <c r="K91" s="469"/>
      <c r="L91" s="467"/>
      <c r="M91" s="468"/>
      <c r="N91" s="469"/>
      <c r="O91" s="467"/>
      <c r="P91" s="468"/>
      <c r="Q91" s="469"/>
      <c r="R91" s="467"/>
      <c r="S91" s="468"/>
      <c r="T91" s="469"/>
      <c r="U91" s="467"/>
      <c r="V91" s="468"/>
      <c r="W91" s="470">
        <f t="shared" si="180"/>
        <v>0</v>
      </c>
      <c r="X91" s="471">
        <f t="shared" si="181"/>
        <v>15074.963999999998</v>
      </c>
      <c r="Y91" s="471">
        <f t="shared" si="170"/>
        <v>-15074.963999999998</v>
      </c>
      <c r="Z91" s="472" t="e">
        <f t="shared" si="171"/>
        <v>#DIV/0!</v>
      </c>
      <c r="AA91" s="473"/>
      <c r="AB91" s="474"/>
      <c r="AC91" s="474"/>
      <c r="AD91" s="474"/>
      <c r="AE91" s="474"/>
      <c r="AF91" s="474"/>
      <c r="AG91" s="474"/>
    </row>
    <row r="92" spans="1:33" s="475" customFormat="1" ht="30" customHeight="1" thickBot="1" x14ac:dyDescent="0.35">
      <c r="A92" s="462"/>
      <c r="B92" s="463"/>
      <c r="C92" s="479" t="s">
        <v>410</v>
      </c>
      <c r="D92" s="480"/>
      <c r="E92" s="481"/>
      <c r="F92" s="466"/>
      <c r="G92" s="468"/>
      <c r="H92" s="496">
        <v>11</v>
      </c>
      <c r="I92" s="497">
        <f t="shared" si="182"/>
        <v>171.30545454545452</v>
      </c>
      <c r="J92" s="499">
        <f>1570.3*1.2</f>
        <v>1884.36</v>
      </c>
      <c r="K92" s="469"/>
      <c r="L92" s="467"/>
      <c r="M92" s="468"/>
      <c r="N92" s="469"/>
      <c r="O92" s="467"/>
      <c r="P92" s="468"/>
      <c r="Q92" s="469"/>
      <c r="R92" s="467"/>
      <c r="S92" s="468"/>
      <c r="T92" s="469"/>
      <c r="U92" s="467"/>
      <c r="V92" s="468"/>
      <c r="W92" s="470">
        <f t="shared" si="180"/>
        <v>0</v>
      </c>
      <c r="X92" s="471">
        <f t="shared" si="181"/>
        <v>1884.36</v>
      </c>
      <c r="Y92" s="471">
        <f t="shared" si="170"/>
        <v>-1884.36</v>
      </c>
      <c r="Z92" s="472" t="e">
        <f t="shared" si="171"/>
        <v>#DIV/0!</v>
      </c>
      <c r="AA92" s="473"/>
      <c r="AB92" s="474"/>
      <c r="AC92" s="474"/>
      <c r="AD92" s="474"/>
      <c r="AE92" s="474"/>
      <c r="AF92" s="474"/>
      <c r="AG92" s="474"/>
    </row>
    <row r="93" spans="1:33" s="475" customFormat="1" ht="30" customHeight="1" thickBot="1" x14ac:dyDescent="0.35">
      <c r="A93" s="462"/>
      <c r="B93" s="463"/>
      <c r="C93" s="479" t="s">
        <v>510</v>
      </c>
      <c r="D93" s="480"/>
      <c r="E93" s="481"/>
      <c r="F93" s="466"/>
      <c r="G93" s="468"/>
      <c r="H93" s="496">
        <v>11</v>
      </c>
      <c r="I93" s="497">
        <f t="shared" si="182"/>
        <v>91.362545454545455</v>
      </c>
      <c r="J93" s="499">
        <f>837.49*1.2</f>
        <v>1004.9879999999999</v>
      </c>
      <c r="K93" s="469"/>
      <c r="L93" s="467"/>
      <c r="M93" s="468"/>
      <c r="N93" s="469"/>
      <c r="O93" s="467"/>
      <c r="P93" s="468"/>
      <c r="Q93" s="469"/>
      <c r="R93" s="467"/>
      <c r="S93" s="468"/>
      <c r="T93" s="469"/>
      <c r="U93" s="467"/>
      <c r="V93" s="468"/>
      <c r="W93" s="470">
        <f t="shared" si="180"/>
        <v>0</v>
      </c>
      <c r="X93" s="471">
        <f t="shared" si="181"/>
        <v>1004.9879999999999</v>
      </c>
      <c r="Y93" s="471">
        <f t="shared" si="170"/>
        <v>-1004.9879999999999</v>
      </c>
      <c r="Z93" s="472" t="e">
        <f t="shared" si="171"/>
        <v>#DIV/0!</v>
      </c>
      <c r="AA93" s="473"/>
      <c r="AB93" s="474"/>
      <c r="AC93" s="474"/>
      <c r="AD93" s="474"/>
      <c r="AE93" s="474"/>
      <c r="AF93" s="474"/>
      <c r="AG93" s="474"/>
    </row>
    <row r="94" spans="1:33" s="475" customFormat="1" ht="30" customHeight="1" thickBot="1" x14ac:dyDescent="0.35">
      <c r="A94" s="462"/>
      <c r="B94" s="463"/>
      <c r="C94" s="479" t="s">
        <v>511</v>
      </c>
      <c r="D94" s="480"/>
      <c r="E94" s="481"/>
      <c r="F94" s="466"/>
      <c r="G94" s="468"/>
      <c r="H94" s="496">
        <v>11</v>
      </c>
      <c r="I94" s="497">
        <f t="shared" si="182"/>
        <v>228.40909090909091</v>
      </c>
      <c r="J94" s="499">
        <f>2093.75*1.2</f>
        <v>2512.5</v>
      </c>
      <c r="K94" s="469"/>
      <c r="L94" s="467"/>
      <c r="M94" s="468"/>
      <c r="N94" s="469"/>
      <c r="O94" s="467"/>
      <c r="P94" s="468"/>
      <c r="Q94" s="469"/>
      <c r="R94" s="467"/>
      <c r="S94" s="468"/>
      <c r="T94" s="469"/>
      <c r="U94" s="467"/>
      <c r="V94" s="468"/>
      <c r="W94" s="470">
        <f t="shared" si="180"/>
        <v>0</v>
      </c>
      <c r="X94" s="471">
        <f t="shared" si="181"/>
        <v>2512.5</v>
      </c>
      <c r="Y94" s="471">
        <f t="shared" si="170"/>
        <v>-2512.5</v>
      </c>
      <c r="Z94" s="472" t="e">
        <f t="shared" si="171"/>
        <v>#DIV/0!</v>
      </c>
      <c r="AA94" s="473"/>
      <c r="AB94" s="474"/>
      <c r="AC94" s="474"/>
      <c r="AD94" s="474"/>
      <c r="AE94" s="474"/>
      <c r="AF94" s="474"/>
      <c r="AG94" s="474"/>
    </row>
    <row r="95" spans="1:33" s="475" customFormat="1" ht="30" customHeight="1" thickBot="1" x14ac:dyDescent="0.35">
      <c r="A95" s="462"/>
      <c r="B95" s="463"/>
      <c r="C95" s="479" t="s">
        <v>512</v>
      </c>
      <c r="D95" s="480"/>
      <c r="E95" s="481"/>
      <c r="F95" s="466"/>
      <c r="G95" s="468"/>
      <c r="H95" s="496">
        <v>11</v>
      </c>
      <c r="I95" s="497">
        <f t="shared" si="182"/>
        <v>285.5116363636364</v>
      </c>
      <c r="J95" s="499">
        <f>2617.19*1.2</f>
        <v>3140.6280000000002</v>
      </c>
      <c r="K95" s="469"/>
      <c r="L95" s="467"/>
      <c r="M95" s="468"/>
      <c r="N95" s="469"/>
      <c r="O95" s="467"/>
      <c r="P95" s="468"/>
      <c r="Q95" s="469"/>
      <c r="R95" s="467"/>
      <c r="S95" s="468"/>
      <c r="T95" s="469"/>
      <c r="U95" s="467"/>
      <c r="V95" s="468"/>
      <c r="W95" s="470">
        <f t="shared" si="180"/>
        <v>0</v>
      </c>
      <c r="X95" s="471">
        <f t="shared" si="181"/>
        <v>3140.6280000000002</v>
      </c>
      <c r="Y95" s="471">
        <f t="shared" si="170"/>
        <v>-3140.6280000000002</v>
      </c>
      <c r="Z95" s="472" t="e">
        <f t="shared" si="171"/>
        <v>#DIV/0!</v>
      </c>
      <c r="AA95" s="473"/>
      <c r="AB95" s="474"/>
      <c r="AC95" s="474"/>
      <c r="AD95" s="474"/>
      <c r="AE95" s="474"/>
      <c r="AF95" s="474"/>
      <c r="AG95" s="474"/>
    </row>
    <row r="96" spans="1:33" s="475" customFormat="1" ht="30" customHeight="1" thickBot="1" x14ac:dyDescent="0.35">
      <c r="A96" s="462"/>
      <c r="B96" s="463"/>
      <c r="C96" s="479" t="s">
        <v>513</v>
      </c>
      <c r="D96" s="480"/>
      <c r="E96" s="481"/>
      <c r="F96" s="466"/>
      <c r="G96" s="468"/>
      <c r="H96" s="496">
        <v>11</v>
      </c>
      <c r="I96" s="497">
        <f t="shared" si="182"/>
        <v>228.40909090909091</v>
      </c>
      <c r="J96" s="499">
        <f>2093.75*1.2</f>
        <v>2512.5</v>
      </c>
      <c r="K96" s="469"/>
      <c r="L96" s="467"/>
      <c r="M96" s="468"/>
      <c r="N96" s="469"/>
      <c r="O96" s="467"/>
      <c r="P96" s="468"/>
      <c r="Q96" s="469"/>
      <c r="R96" s="467"/>
      <c r="S96" s="468"/>
      <c r="T96" s="469"/>
      <c r="U96" s="467"/>
      <c r="V96" s="468"/>
      <c r="W96" s="470">
        <f t="shared" si="180"/>
        <v>0</v>
      </c>
      <c r="X96" s="471">
        <f t="shared" si="181"/>
        <v>2512.5</v>
      </c>
      <c r="Y96" s="471">
        <f t="shared" si="170"/>
        <v>-2512.5</v>
      </c>
      <c r="Z96" s="472" t="e">
        <f t="shared" si="171"/>
        <v>#DIV/0!</v>
      </c>
      <c r="AA96" s="473"/>
      <c r="AB96" s="474"/>
      <c r="AC96" s="474"/>
      <c r="AD96" s="474"/>
      <c r="AE96" s="474"/>
      <c r="AF96" s="474"/>
      <c r="AG96" s="474"/>
    </row>
    <row r="97" spans="1:33" s="475" customFormat="1" ht="30" customHeight="1" thickBot="1" x14ac:dyDescent="0.35">
      <c r="A97" s="462"/>
      <c r="B97" s="463"/>
      <c r="C97" s="479" t="s">
        <v>514</v>
      </c>
      <c r="D97" s="480"/>
      <c r="E97" s="481"/>
      <c r="F97" s="466"/>
      <c r="G97" s="468"/>
      <c r="H97" s="496">
        <v>11</v>
      </c>
      <c r="I97" s="497">
        <f t="shared" si="182"/>
        <v>342.61090909090905</v>
      </c>
      <c r="J97" s="499">
        <f>3140.6*1.2</f>
        <v>3768.72</v>
      </c>
      <c r="K97" s="469"/>
      <c r="L97" s="467"/>
      <c r="M97" s="468"/>
      <c r="N97" s="469"/>
      <c r="O97" s="467"/>
      <c r="P97" s="468"/>
      <c r="Q97" s="469"/>
      <c r="R97" s="467"/>
      <c r="S97" s="468"/>
      <c r="T97" s="469"/>
      <c r="U97" s="467"/>
      <c r="V97" s="468"/>
      <c r="W97" s="470">
        <f t="shared" si="180"/>
        <v>0</v>
      </c>
      <c r="X97" s="471">
        <f t="shared" si="181"/>
        <v>3768.72</v>
      </c>
      <c r="Y97" s="471">
        <f t="shared" si="170"/>
        <v>-3768.72</v>
      </c>
      <c r="Z97" s="472" t="e">
        <f t="shared" si="171"/>
        <v>#DIV/0!</v>
      </c>
      <c r="AA97" s="473"/>
      <c r="AB97" s="474"/>
      <c r="AC97" s="474"/>
      <c r="AD97" s="474"/>
      <c r="AE97" s="474"/>
      <c r="AF97" s="474"/>
      <c r="AG97" s="474"/>
    </row>
    <row r="98" spans="1:33" s="475" customFormat="1" ht="30" customHeight="1" thickBot="1" x14ac:dyDescent="0.35">
      <c r="A98" s="462"/>
      <c r="B98" s="463"/>
      <c r="C98" s="479" t="s">
        <v>493</v>
      </c>
      <c r="D98" s="480"/>
      <c r="E98" s="481"/>
      <c r="F98" s="466"/>
      <c r="G98" s="468"/>
      <c r="H98" s="496">
        <v>11</v>
      </c>
      <c r="I98" s="497">
        <f t="shared" si="182"/>
        <v>114.20618181818182</v>
      </c>
      <c r="J98" s="499">
        <f>1046.89*1.2</f>
        <v>1256.268</v>
      </c>
      <c r="K98" s="469"/>
      <c r="L98" s="467"/>
      <c r="M98" s="468"/>
      <c r="N98" s="469"/>
      <c r="O98" s="467"/>
      <c r="P98" s="468"/>
      <c r="Q98" s="469"/>
      <c r="R98" s="467"/>
      <c r="S98" s="468"/>
      <c r="T98" s="469"/>
      <c r="U98" s="467"/>
      <c r="V98" s="468"/>
      <c r="W98" s="470">
        <f t="shared" si="180"/>
        <v>0</v>
      </c>
      <c r="X98" s="471">
        <f t="shared" si="181"/>
        <v>1256.268</v>
      </c>
      <c r="Y98" s="471">
        <f t="shared" si="170"/>
        <v>-1256.268</v>
      </c>
      <c r="Z98" s="472" t="e">
        <f t="shared" si="171"/>
        <v>#DIV/0!</v>
      </c>
      <c r="AA98" s="473"/>
      <c r="AB98" s="474"/>
      <c r="AC98" s="474"/>
      <c r="AD98" s="474"/>
      <c r="AE98" s="474"/>
      <c r="AF98" s="474"/>
      <c r="AG98" s="474"/>
    </row>
    <row r="99" spans="1:33" s="475" customFormat="1" ht="30" customHeight="1" thickBot="1" x14ac:dyDescent="0.35">
      <c r="A99" s="462"/>
      <c r="B99" s="463"/>
      <c r="C99" s="479" t="s">
        <v>515</v>
      </c>
      <c r="D99" s="480"/>
      <c r="E99" s="481"/>
      <c r="F99" s="466"/>
      <c r="G99" s="468"/>
      <c r="H99" s="496">
        <v>11</v>
      </c>
      <c r="I99" s="497">
        <f t="shared" si="182"/>
        <v>228.40909090909091</v>
      </c>
      <c r="J99" s="499">
        <f>2093.75*1.2</f>
        <v>2512.5</v>
      </c>
      <c r="K99" s="469"/>
      <c r="L99" s="467"/>
      <c r="M99" s="468"/>
      <c r="N99" s="469"/>
      <c r="O99" s="467"/>
      <c r="P99" s="468"/>
      <c r="Q99" s="469"/>
      <c r="R99" s="467"/>
      <c r="S99" s="468"/>
      <c r="T99" s="469"/>
      <c r="U99" s="467"/>
      <c r="V99" s="468"/>
      <c r="W99" s="470">
        <f t="shared" si="180"/>
        <v>0</v>
      </c>
      <c r="X99" s="471">
        <f t="shared" si="181"/>
        <v>2512.5</v>
      </c>
      <c r="Y99" s="471">
        <f t="shared" si="170"/>
        <v>-2512.5</v>
      </c>
      <c r="Z99" s="472" t="e">
        <f t="shared" si="171"/>
        <v>#DIV/0!</v>
      </c>
      <c r="AA99" s="473"/>
      <c r="AB99" s="474"/>
      <c r="AC99" s="474"/>
      <c r="AD99" s="474"/>
      <c r="AE99" s="474"/>
      <c r="AF99" s="474"/>
      <c r="AG99" s="474"/>
    </row>
    <row r="100" spans="1:33" s="475" customFormat="1" ht="30" customHeight="1" x14ac:dyDescent="0.3">
      <c r="A100" s="462"/>
      <c r="B100" s="463"/>
      <c r="C100" s="482" t="s">
        <v>516</v>
      </c>
      <c r="D100" s="480"/>
      <c r="E100" s="481"/>
      <c r="F100" s="466"/>
      <c r="G100" s="468"/>
      <c r="H100" s="496">
        <v>11</v>
      </c>
      <c r="I100" s="497">
        <f t="shared" si="182"/>
        <v>1076.7839999999999</v>
      </c>
      <c r="J100" s="499">
        <f>9870.52*1.2</f>
        <v>11844.624</v>
      </c>
      <c r="K100" s="469"/>
      <c r="L100" s="467"/>
      <c r="M100" s="468"/>
      <c r="N100" s="469"/>
      <c r="O100" s="467"/>
      <c r="P100" s="468"/>
      <c r="Q100" s="469"/>
      <c r="R100" s="467"/>
      <c r="S100" s="468"/>
      <c r="T100" s="469"/>
      <c r="U100" s="467"/>
      <c r="V100" s="468"/>
      <c r="W100" s="470">
        <f t="shared" si="180"/>
        <v>0</v>
      </c>
      <c r="X100" s="471">
        <f t="shared" si="181"/>
        <v>11844.624</v>
      </c>
      <c r="Y100" s="471">
        <f t="shared" si="170"/>
        <v>-11844.624</v>
      </c>
      <c r="Z100" s="472" t="e">
        <f t="shared" si="171"/>
        <v>#DIV/0!</v>
      </c>
      <c r="AA100" s="473"/>
      <c r="AB100" s="474"/>
      <c r="AC100" s="474"/>
      <c r="AD100" s="474"/>
      <c r="AE100" s="474"/>
      <c r="AF100" s="474"/>
      <c r="AG100" s="474"/>
    </row>
    <row r="101" spans="1:33" s="475" customFormat="1" ht="30" customHeight="1" x14ac:dyDescent="0.25">
      <c r="A101" s="462"/>
      <c r="B101" s="483"/>
      <c r="C101" s="484" t="s">
        <v>517</v>
      </c>
      <c r="D101" s="480"/>
      <c r="E101" s="481"/>
      <c r="F101" s="466"/>
      <c r="G101" s="468"/>
      <c r="H101" s="496">
        <v>3</v>
      </c>
      <c r="I101" s="497">
        <v>2861.38</v>
      </c>
      <c r="J101" s="498">
        <f>H101*I101</f>
        <v>8584.14</v>
      </c>
      <c r="K101" s="469"/>
      <c r="L101" s="467"/>
      <c r="M101" s="468"/>
      <c r="N101" s="469"/>
      <c r="O101" s="467"/>
      <c r="P101" s="468"/>
      <c r="Q101" s="469"/>
      <c r="R101" s="467"/>
      <c r="S101" s="468"/>
      <c r="T101" s="469"/>
      <c r="U101" s="467"/>
      <c r="V101" s="468"/>
      <c r="W101" s="470">
        <f t="shared" si="180"/>
        <v>0</v>
      </c>
      <c r="X101" s="471">
        <f t="shared" si="181"/>
        <v>8584.14</v>
      </c>
      <c r="Y101" s="471">
        <f t="shared" si="170"/>
        <v>-8584.14</v>
      </c>
      <c r="Z101" s="472" t="e">
        <f t="shared" si="171"/>
        <v>#DIV/0!</v>
      </c>
      <c r="AA101" s="473"/>
      <c r="AB101" s="474"/>
      <c r="AC101" s="474"/>
      <c r="AD101" s="474"/>
      <c r="AE101" s="474"/>
      <c r="AF101" s="474"/>
      <c r="AG101" s="474"/>
    </row>
    <row r="102" spans="1:33" s="475" customFormat="1" ht="30" customHeight="1" x14ac:dyDescent="0.25">
      <c r="A102" s="462"/>
      <c r="B102" s="483"/>
      <c r="C102" s="484" t="s">
        <v>518</v>
      </c>
      <c r="D102" s="480"/>
      <c r="E102" s="481"/>
      <c r="F102" s="466"/>
      <c r="G102" s="468"/>
      <c r="H102" s="496">
        <v>3</v>
      </c>
      <c r="I102" s="497">
        <v>3150</v>
      </c>
      <c r="J102" s="498">
        <f t="shared" ref="J102:J103" si="183">H102*I102</f>
        <v>9450</v>
      </c>
      <c r="K102" s="469"/>
      <c r="L102" s="467"/>
      <c r="M102" s="468"/>
      <c r="N102" s="469"/>
      <c r="O102" s="467"/>
      <c r="P102" s="468"/>
      <c r="Q102" s="469"/>
      <c r="R102" s="467"/>
      <c r="S102" s="468"/>
      <c r="T102" s="469"/>
      <c r="U102" s="467"/>
      <c r="V102" s="468"/>
      <c r="W102" s="470">
        <f t="shared" si="180"/>
        <v>0</v>
      </c>
      <c r="X102" s="471">
        <f t="shared" si="181"/>
        <v>9450</v>
      </c>
      <c r="Y102" s="471">
        <f t="shared" si="170"/>
        <v>-9450</v>
      </c>
      <c r="Z102" s="472" t="e">
        <f t="shared" si="171"/>
        <v>#DIV/0!</v>
      </c>
      <c r="AA102" s="473"/>
      <c r="AB102" s="474"/>
      <c r="AC102" s="474"/>
      <c r="AD102" s="474"/>
      <c r="AE102" s="474"/>
      <c r="AF102" s="474"/>
      <c r="AG102" s="474"/>
    </row>
    <row r="103" spans="1:33" s="475" customFormat="1" ht="30" customHeight="1" x14ac:dyDescent="0.25">
      <c r="A103" s="462"/>
      <c r="B103" s="483"/>
      <c r="C103" s="484" t="s">
        <v>519</v>
      </c>
      <c r="D103" s="480"/>
      <c r="E103" s="481"/>
      <c r="F103" s="466"/>
      <c r="G103" s="468"/>
      <c r="H103" s="496">
        <v>3</v>
      </c>
      <c r="I103" s="497">
        <v>1560</v>
      </c>
      <c r="J103" s="498">
        <f t="shared" si="183"/>
        <v>4680</v>
      </c>
      <c r="K103" s="469"/>
      <c r="L103" s="467"/>
      <c r="M103" s="468"/>
      <c r="N103" s="469"/>
      <c r="O103" s="467"/>
      <c r="P103" s="468"/>
      <c r="Q103" s="469"/>
      <c r="R103" s="467"/>
      <c r="S103" s="468"/>
      <c r="T103" s="469"/>
      <c r="U103" s="467"/>
      <c r="V103" s="468"/>
      <c r="W103" s="470">
        <f t="shared" si="180"/>
        <v>0</v>
      </c>
      <c r="X103" s="471">
        <f t="shared" si="181"/>
        <v>4680</v>
      </c>
      <c r="Y103" s="471">
        <f t="shared" si="170"/>
        <v>-4680</v>
      </c>
      <c r="Z103" s="472" t="e">
        <f t="shared" si="171"/>
        <v>#DIV/0!</v>
      </c>
      <c r="AA103" s="473"/>
      <c r="AB103" s="474"/>
      <c r="AC103" s="474"/>
      <c r="AD103" s="474"/>
      <c r="AE103" s="474"/>
      <c r="AF103" s="474"/>
      <c r="AG103" s="474"/>
    </row>
    <row r="104" spans="1:33" s="475" customFormat="1" ht="30" customHeight="1" x14ac:dyDescent="0.25">
      <c r="A104" s="485" t="s">
        <v>79</v>
      </c>
      <c r="B104" s="486" t="s">
        <v>158</v>
      </c>
      <c r="C104" s="487" t="s">
        <v>407</v>
      </c>
      <c r="D104" s="488" t="s">
        <v>408</v>
      </c>
      <c r="E104" s="489">
        <v>21</v>
      </c>
      <c r="F104" s="490">
        <v>1406.4</v>
      </c>
      <c r="G104" s="491">
        <f t="shared" ref="G104:G150" si="184">E104*F104</f>
        <v>29534.400000000001</v>
      </c>
      <c r="H104" s="492"/>
      <c r="I104" s="493"/>
      <c r="J104" s="124">
        <f t="shared" ref="J104" si="185">H104*I104</f>
        <v>0</v>
      </c>
      <c r="K104" s="492"/>
      <c r="L104" s="493"/>
      <c r="M104" s="491">
        <f t="shared" ref="M104:M105" si="186">K104*L104</f>
        <v>0</v>
      </c>
      <c r="N104" s="492"/>
      <c r="O104" s="493"/>
      <c r="P104" s="491">
        <f t="shared" ref="P104:P105" si="187">N104*O104</f>
        <v>0</v>
      </c>
      <c r="Q104" s="492"/>
      <c r="R104" s="493"/>
      <c r="S104" s="491">
        <f t="shared" ref="S104:S105" si="188">Q104*R104</f>
        <v>0</v>
      </c>
      <c r="T104" s="492"/>
      <c r="U104" s="493"/>
      <c r="V104" s="491">
        <f t="shared" ref="V104:V105" si="189">T104*U104</f>
        <v>0</v>
      </c>
      <c r="W104" s="470">
        <f t="shared" ref="W104:W105" si="190">G104+M104+S104</f>
        <v>29534.400000000001</v>
      </c>
      <c r="X104" s="471">
        <f t="shared" ref="X104:X105" si="191">J104+P104+V104</f>
        <v>0</v>
      </c>
      <c r="Y104" s="471">
        <f t="shared" si="170"/>
        <v>29534.400000000001</v>
      </c>
      <c r="Z104" s="472">
        <f t="shared" si="171"/>
        <v>1</v>
      </c>
      <c r="AA104" s="494"/>
      <c r="AB104" s="495"/>
      <c r="AC104" s="495"/>
      <c r="AD104" s="495"/>
      <c r="AE104" s="495"/>
      <c r="AF104" s="495"/>
      <c r="AG104" s="495"/>
    </row>
    <row r="105" spans="1:33" ht="30" customHeight="1" x14ac:dyDescent="0.25">
      <c r="A105" s="119" t="s">
        <v>79</v>
      </c>
      <c r="B105" s="120" t="s">
        <v>159</v>
      </c>
      <c r="C105" s="406" t="s">
        <v>409</v>
      </c>
      <c r="D105" s="415" t="s">
        <v>408</v>
      </c>
      <c r="E105" s="418">
        <v>21</v>
      </c>
      <c r="F105" s="419">
        <v>1750.8</v>
      </c>
      <c r="G105" s="125">
        <f t="shared" si="184"/>
        <v>36766.799999999996</v>
      </c>
      <c r="H105" s="123">
        <v>21</v>
      </c>
      <c r="I105" s="124">
        <f>J105/H105</f>
        <v>1000</v>
      </c>
      <c r="J105" s="124">
        <v>21000</v>
      </c>
      <c r="K105" s="123"/>
      <c r="L105" s="124"/>
      <c r="M105" s="125">
        <f t="shared" si="186"/>
        <v>0</v>
      </c>
      <c r="N105" s="123"/>
      <c r="O105" s="124"/>
      <c r="P105" s="125">
        <f t="shared" si="187"/>
        <v>0</v>
      </c>
      <c r="Q105" s="123"/>
      <c r="R105" s="124"/>
      <c r="S105" s="125">
        <f t="shared" si="188"/>
        <v>0</v>
      </c>
      <c r="T105" s="123"/>
      <c r="U105" s="124"/>
      <c r="V105" s="125">
        <f t="shared" si="189"/>
        <v>0</v>
      </c>
      <c r="W105" s="126">
        <f t="shared" si="190"/>
        <v>36766.799999999996</v>
      </c>
      <c r="X105" s="127">
        <f t="shared" si="191"/>
        <v>21000</v>
      </c>
      <c r="Y105" s="127">
        <f t="shared" si="170"/>
        <v>15766.799999999996</v>
      </c>
      <c r="Z105" s="128">
        <f t="shared" si="171"/>
        <v>0.42883253369888047</v>
      </c>
      <c r="AA105" s="129"/>
      <c r="AB105" s="131"/>
      <c r="AC105" s="131"/>
      <c r="AD105" s="131"/>
      <c r="AE105" s="131"/>
      <c r="AF105" s="131"/>
      <c r="AG105" s="131"/>
    </row>
    <row r="106" spans="1:33" s="334" customFormat="1" ht="30" customHeight="1" thickBot="1" x14ac:dyDescent="0.3">
      <c r="A106" s="119" t="s">
        <v>79</v>
      </c>
      <c r="B106" s="154" t="s">
        <v>160</v>
      </c>
      <c r="C106" s="406" t="s">
        <v>410</v>
      </c>
      <c r="D106" s="415" t="s">
        <v>408</v>
      </c>
      <c r="E106" s="418">
        <v>21</v>
      </c>
      <c r="F106" s="419">
        <v>175.8</v>
      </c>
      <c r="G106" s="137">
        <f t="shared" ref="G106" si="192">E106*F106</f>
        <v>3691.8</v>
      </c>
      <c r="H106" s="135">
        <v>21</v>
      </c>
      <c r="I106" s="124">
        <f t="shared" ref="I106:I149" si="193">J106/H106</f>
        <v>175.8</v>
      </c>
      <c r="J106" s="124">
        <v>3691.8</v>
      </c>
      <c r="K106" s="135"/>
      <c r="L106" s="136"/>
      <c r="M106" s="137">
        <f t="shared" ref="M106" si="194">K106*L106</f>
        <v>0</v>
      </c>
      <c r="N106" s="135"/>
      <c r="O106" s="136"/>
      <c r="P106" s="137">
        <f t="shared" ref="P106" si="195">N106*O106</f>
        <v>0</v>
      </c>
      <c r="Q106" s="135"/>
      <c r="R106" s="136"/>
      <c r="S106" s="137">
        <f t="shared" ref="S106" si="196">Q106*R106</f>
        <v>0</v>
      </c>
      <c r="T106" s="135"/>
      <c r="U106" s="136"/>
      <c r="V106" s="137">
        <f t="shared" ref="V106" si="197">T106*U106</f>
        <v>0</v>
      </c>
      <c r="W106" s="138">
        <f t="shared" ref="W106:W149" si="198">G106+M106+S106</f>
        <v>3691.8</v>
      </c>
      <c r="X106" s="127">
        <f t="shared" ref="X106:X149" si="199">J106+P106+V106</f>
        <v>3691.8</v>
      </c>
      <c r="Y106" s="127">
        <f t="shared" ref="Y106:Y149" si="200">W106-X106</f>
        <v>0</v>
      </c>
      <c r="Z106" s="128">
        <f t="shared" ref="Z106:Z149" si="201">Y106/W106</f>
        <v>0</v>
      </c>
      <c r="AA106" s="139"/>
      <c r="AB106" s="131"/>
      <c r="AC106" s="131"/>
      <c r="AD106" s="131"/>
      <c r="AE106" s="131"/>
      <c r="AF106" s="131"/>
      <c r="AG106" s="131"/>
    </row>
    <row r="107" spans="1:33" s="334" customFormat="1" ht="30" customHeight="1" x14ac:dyDescent="0.25">
      <c r="A107" s="119" t="s">
        <v>79</v>
      </c>
      <c r="B107" s="120" t="s">
        <v>364</v>
      </c>
      <c r="C107" s="407" t="s">
        <v>411</v>
      </c>
      <c r="D107" s="415" t="s">
        <v>408</v>
      </c>
      <c r="E107" s="418">
        <v>7</v>
      </c>
      <c r="F107" s="419">
        <v>703.2</v>
      </c>
      <c r="G107" s="125">
        <f t="shared" si="184"/>
        <v>4922.4000000000005</v>
      </c>
      <c r="H107" s="135">
        <v>7</v>
      </c>
      <c r="I107" s="124">
        <f t="shared" si="193"/>
        <v>703.19999999999993</v>
      </c>
      <c r="J107" s="124">
        <v>4922.3999999999996</v>
      </c>
      <c r="K107" s="135"/>
      <c r="L107" s="136"/>
      <c r="M107" s="137"/>
      <c r="N107" s="135"/>
      <c r="O107" s="136"/>
      <c r="P107" s="137"/>
      <c r="Q107" s="135"/>
      <c r="R107" s="136"/>
      <c r="S107" s="137"/>
      <c r="T107" s="135"/>
      <c r="U107" s="136"/>
      <c r="V107" s="137"/>
      <c r="W107" s="138">
        <f t="shared" si="198"/>
        <v>4922.4000000000005</v>
      </c>
      <c r="X107" s="127">
        <f t="shared" si="199"/>
        <v>4922.3999999999996</v>
      </c>
      <c r="Y107" s="127">
        <f t="shared" si="200"/>
        <v>0</v>
      </c>
      <c r="Z107" s="128">
        <f t="shared" si="201"/>
        <v>0</v>
      </c>
      <c r="AA107" s="139"/>
      <c r="AB107" s="131"/>
      <c r="AC107" s="131"/>
      <c r="AD107" s="131"/>
      <c r="AE107" s="131"/>
      <c r="AF107" s="131"/>
      <c r="AG107" s="131"/>
    </row>
    <row r="108" spans="1:33" s="334" customFormat="1" ht="30" customHeight="1" x14ac:dyDescent="0.25">
      <c r="A108" s="119" t="s">
        <v>79</v>
      </c>
      <c r="B108" s="120" t="s">
        <v>365</v>
      </c>
      <c r="C108" s="406" t="s">
        <v>412</v>
      </c>
      <c r="D108" s="415" t="s">
        <v>408</v>
      </c>
      <c r="E108" s="420">
        <v>21</v>
      </c>
      <c r="F108" s="419">
        <v>1406.4</v>
      </c>
      <c r="G108" s="125">
        <f t="shared" si="184"/>
        <v>29534.400000000001</v>
      </c>
      <c r="H108" s="135">
        <v>21</v>
      </c>
      <c r="I108" s="124">
        <f t="shared" si="193"/>
        <v>800</v>
      </c>
      <c r="J108" s="124">
        <v>16800</v>
      </c>
      <c r="K108" s="135"/>
      <c r="L108" s="136"/>
      <c r="M108" s="137"/>
      <c r="N108" s="135"/>
      <c r="O108" s="136"/>
      <c r="P108" s="137"/>
      <c r="Q108" s="135"/>
      <c r="R108" s="136"/>
      <c r="S108" s="137"/>
      <c r="T108" s="135"/>
      <c r="U108" s="136"/>
      <c r="V108" s="137"/>
      <c r="W108" s="138">
        <f t="shared" si="198"/>
        <v>29534.400000000001</v>
      </c>
      <c r="X108" s="127">
        <f t="shared" si="199"/>
        <v>16800</v>
      </c>
      <c r="Y108" s="127">
        <f t="shared" si="200"/>
        <v>12734.400000000001</v>
      </c>
      <c r="Z108" s="128">
        <f t="shared" si="201"/>
        <v>0.43117178612059159</v>
      </c>
      <c r="AA108" s="139"/>
      <c r="AB108" s="131"/>
      <c r="AC108" s="131"/>
      <c r="AD108" s="131"/>
      <c r="AE108" s="131"/>
      <c r="AF108" s="131"/>
      <c r="AG108" s="131"/>
    </row>
    <row r="109" spans="1:33" s="334" customFormat="1" ht="30" customHeight="1" thickBot="1" x14ac:dyDescent="0.3">
      <c r="A109" s="119" t="s">
        <v>79</v>
      </c>
      <c r="B109" s="154" t="s">
        <v>366</v>
      </c>
      <c r="C109" s="406" t="s">
        <v>413</v>
      </c>
      <c r="D109" s="415" t="s">
        <v>408</v>
      </c>
      <c r="E109" s="420">
        <v>21</v>
      </c>
      <c r="F109" s="419">
        <v>350</v>
      </c>
      <c r="G109" s="137">
        <f t="shared" si="184"/>
        <v>7350</v>
      </c>
      <c r="H109" s="135">
        <v>21</v>
      </c>
      <c r="I109" s="124">
        <f t="shared" si="193"/>
        <v>100</v>
      </c>
      <c r="J109" s="124">
        <v>2100</v>
      </c>
      <c r="K109" s="135"/>
      <c r="L109" s="136"/>
      <c r="M109" s="137"/>
      <c r="N109" s="135"/>
      <c r="O109" s="136"/>
      <c r="P109" s="137"/>
      <c r="Q109" s="135"/>
      <c r="R109" s="136"/>
      <c r="S109" s="137"/>
      <c r="T109" s="135"/>
      <c r="U109" s="136"/>
      <c r="V109" s="137"/>
      <c r="W109" s="138">
        <f t="shared" si="198"/>
        <v>7350</v>
      </c>
      <c r="X109" s="127">
        <f t="shared" si="199"/>
        <v>2100</v>
      </c>
      <c r="Y109" s="127">
        <f t="shared" si="200"/>
        <v>5250</v>
      </c>
      <c r="Z109" s="128">
        <f t="shared" si="201"/>
        <v>0.7142857142857143</v>
      </c>
      <c r="AA109" s="139"/>
      <c r="AB109" s="131"/>
      <c r="AC109" s="131"/>
      <c r="AD109" s="131"/>
      <c r="AE109" s="131"/>
      <c r="AF109" s="131"/>
      <c r="AG109" s="131"/>
    </row>
    <row r="110" spans="1:33" s="334" customFormat="1" ht="30" customHeight="1" x14ac:dyDescent="0.25">
      <c r="A110" s="119" t="s">
        <v>79</v>
      </c>
      <c r="B110" s="120" t="s">
        <v>367</v>
      </c>
      <c r="C110" s="408" t="s">
        <v>414</v>
      </c>
      <c r="D110" s="415" t="s">
        <v>408</v>
      </c>
      <c r="E110" s="421">
        <v>11</v>
      </c>
      <c r="F110" s="417">
        <v>293</v>
      </c>
      <c r="G110" s="125">
        <f t="shared" si="184"/>
        <v>3223</v>
      </c>
      <c r="H110" s="135">
        <v>11</v>
      </c>
      <c r="I110" s="124">
        <f t="shared" si="193"/>
        <v>235</v>
      </c>
      <c r="J110" s="124">
        <v>2585</v>
      </c>
      <c r="K110" s="135"/>
      <c r="L110" s="136"/>
      <c r="M110" s="137"/>
      <c r="N110" s="135"/>
      <c r="O110" s="136"/>
      <c r="P110" s="137"/>
      <c r="Q110" s="135"/>
      <c r="R110" s="136"/>
      <c r="S110" s="137"/>
      <c r="T110" s="135"/>
      <c r="U110" s="136"/>
      <c r="V110" s="137"/>
      <c r="W110" s="138">
        <f t="shared" si="198"/>
        <v>3223</v>
      </c>
      <c r="X110" s="127">
        <f t="shared" si="199"/>
        <v>2585</v>
      </c>
      <c r="Y110" s="127">
        <f t="shared" si="200"/>
        <v>638</v>
      </c>
      <c r="Z110" s="128">
        <f t="shared" si="201"/>
        <v>0.19795221843003413</v>
      </c>
      <c r="AA110" s="139"/>
      <c r="AB110" s="131"/>
      <c r="AC110" s="131"/>
      <c r="AD110" s="131"/>
      <c r="AE110" s="131"/>
      <c r="AF110" s="131"/>
      <c r="AG110" s="131"/>
    </row>
    <row r="111" spans="1:33" s="334" customFormat="1" ht="30" customHeight="1" x14ac:dyDescent="0.25">
      <c r="A111" s="119" t="s">
        <v>79</v>
      </c>
      <c r="B111" s="120" t="s">
        <v>368</v>
      </c>
      <c r="C111" s="405" t="s">
        <v>415</v>
      </c>
      <c r="D111" s="415" t="s">
        <v>408</v>
      </c>
      <c r="E111" s="416">
        <v>21</v>
      </c>
      <c r="F111" s="417">
        <v>293</v>
      </c>
      <c r="G111" s="125">
        <f t="shared" si="184"/>
        <v>6153</v>
      </c>
      <c r="H111" s="135">
        <v>21</v>
      </c>
      <c r="I111" s="124">
        <f t="shared" si="193"/>
        <v>220</v>
      </c>
      <c r="J111" s="124">
        <v>4620</v>
      </c>
      <c r="K111" s="135"/>
      <c r="L111" s="136"/>
      <c r="M111" s="137"/>
      <c r="N111" s="135"/>
      <c r="O111" s="136"/>
      <c r="P111" s="137"/>
      <c r="Q111" s="135"/>
      <c r="R111" s="136"/>
      <c r="S111" s="137"/>
      <c r="T111" s="135"/>
      <c r="U111" s="136"/>
      <c r="V111" s="137"/>
      <c r="W111" s="138">
        <f t="shared" si="198"/>
        <v>6153</v>
      </c>
      <c r="X111" s="127">
        <f t="shared" si="199"/>
        <v>4620</v>
      </c>
      <c r="Y111" s="127">
        <f t="shared" si="200"/>
        <v>1533</v>
      </c>
      <c r="Z111" s="128">
        <f t="shared" si="201"/>
        <v>0.24914675767918087</v>
      </c>
      <c r="AA111" s="139"/>
      <c r="AB111" s="131"/>
      <c r="AC111" s="131"/>
      <c r="AD111" s="131"/>
      <c r="AE111" s="131"/>
      <c r="AF111" s="131"/>
      <c r="AG111" s="131"/>
    </row>
    <row r="112" spans="1:33" s="334" customFormat="1" ht="30" customHeight="1" thickBot="1" x14ac:dyDescent="0.3">
      <c r="A112" s="119" t="s">
        <v>79</v>
      </c>
      <c r="B112" s="154" t="s">
        <v>369</v>
      </c>
      <c r="C112" s="406" t="s">
        <v>416</v>
      </c>
      <c r="D112" s="415" t="s">
        <v>408</v>
      </c>
      <c r="E112" s="418">
        <v>21</v>
      </c>
      <c r="F112" s="419">
        <v>93.76</v>
      </c>
      <c r="G112" s="137">
        <f t="shared" si="184"/>
        <v>1968.96</v>
      </c>
      <c r="H112" s="135">
        <v>21</v>
      </c>
      <c r="I112" s="124">
        <f t="shared" si="193"/>
        <v>93.76</v>
      </c>
      <c r="J112" s="124">
        <v>1968.96</v>
      </c>
      <c r="K112" s="135"/>
      <c r="L112" s="136"/>
      <c r="M112" s="137"/>
      <c r="N112" s="135"/>
      <c r="O112" s="136"/>
      <c r="P112" s="137"/>
      <c r="Q112" s="135"/>
      <c r="R112" s="136"/>
      <c r="S112" s="137"/>
      <c r="T112" s="135"/>
      <c r="U112" s="136"/>
      <c r="V112" s="137"/>
      <c r="W112" s="138">
        <f t="shared" si="198"/>
        <v>1968.96</v>
      </c>
      <c r="X112" s="127">
        <f t="shared" si="199"/>
        <v>1968.96</v>
      </c>
      <c r="Y112" s="127">
        <f t="shared" si="200"/>
        <v>0</v>
      </c>
      <c r="Z112" s="128">
        <f t="shared" si="201"/>
        <v>0</v>
      </c>
      <c r="AA112" s="139"/>
      <c r="AB112" s="131"/>
      <c r="AC112" s="131"/>
      <c r="AD112" s="131"/>
      <c r="AE112" s="131"/>
      <c r="AF112" s="131"/>
      <c r="AG112" s="131"/>
    </row>
    <row r="113" spans="1:33" s="334" customFormat="1" ht="30" customHeight="1" x14ac:dyDescent="0.25">
      <c r="A113" s="119" t="s">
        <v>79</v>
      </c>
      <c r="B113" s="120" t="s">
        <v>370</v>
      </c>
      <c r="C113" s="406" t="s">
        <v>417</v>
      </c>
      <c r="D113" s="415" t="s">
        <v>408</v>
      </c>
      <c r="E113" s="418">
        <v>21</v>
      </c>
      <c r="F113" s="419">
        <v>93.76</v>
      </c>
      <c r="G113" s="125">
        <f t="shared" si="184"/>
        <v>1968.96</v>
      </c>
      <c r="H113" s="135">
        <v>21</v>
      </c>
      <c r="I113" s="124">
        <f t="shared" si="193"/>
        <v>93.76</v>
      </c>
      <c r="J113" s="124">
        <v>1968.96</v>
      </c>
      <c r="K113" s="135"/>
      <c r="L113" s="136"/>
      <c r="M113" s="137"/>
      <c r="N113" s="135"/>
      <c r="O113" s="136"/>
      <c r="P113" s="137"/>
      <c r="Q113" s="135"/>
      <c r="R113" s="136"/>
      <c r="S113" s="137"/>
      <c r="T113" s="135"/>
      <c r="U113" s="136"/>
      <c r="V113" s="137"/>
      <c r="W113" s="138">
        <f t="shared" si="198"/>
        <v>1968.96</v>
      </c>
      <c r="X113" s="127">
        <f t="shared" si="199"/>
        <v>1968.96</v>
      </c>
      <c r="Y113" s="127">
        <f t="shared" si="200"/>
        <v>0</v>
      </c>
      <c r="Z113" s="128">
        <f t="shared" si="201"/>
        <v>0</v>
      </c>
      <c r="AA113" s="139"/>
      <c r="AB113" s="131"/>
      <c r="AC113" s="131"/>
      <c r="AD113" s="131"/>
      <c r="AE113" s="131"/>
      <c r="AF113" s="131"/>
      <c r="AG113" s="131"/>
    </row>
    <row r="114" spans="1:33" s="334" customFormat="1" ht="30" customHeight="1" x14ac:dyDescent="0.25">
      <c r="A114" s="119" t="s">
        <v>79</v>
      </c>
      <c r="B114" s="120" t="s">
        <v>371</v>
      </c>
      <c r="C114" s="409" t="s">
        <v>418</v>
      </c>
      <c r="D114" s="415" t="s">
        <v>408</v>
      </c>
      <c r="E114" s="418">
        <v>5</v>
      </c>
      <c r="F114" s="419">
        <v>400</v>
      </c>
      <c r="G114" s="125">
        <f t="shared" si="184"/>
        <v>2000</v>
      </c>
      <c r="H114" s="135">
        <v>5</v>
      </c>
      <c r="I114" s="124">
        <f t="shared" si="193"/>
        <v>300</v>
      </c>
      <c r="J114" s="124">
        <v>1500</v>
      </c>
      <c r="K114" s="135"/>
      <c r="L114" s="136"/>
      <c r="M114" s="137"/>
      <c r="N114" s="135"/>
      <c r="O114" s="136"/>
      <c r="P114" s="137"/>
      <c r="Q114" s="135"/>
      <c r="R114" s="136"/>
      <c r="S114" s="137"/>
      <c r="T114" s="135"/>
      <c r="U114" s="136"/>
      <c r="V114" s="137"/>
      <c r="W114" s="138">
        <f t="shared" si="198"/>
        <v>2000</v>
      </c>
      <c r="X114" s="127">
        <f t="shared" si="199"/>
        <v>1500</v>
      </c>
      <c r="Y114" s="127">
        <f t="shared" si="200"/>
        <v>500</v>
      </c>
      <c r="Z114" s="128">
        <f t="shared" si="201"/>
        <v>0.25</v>
      </c>
      <c r="AA114" s="139"/>
      <c r="AB114" s="131"/>
      <c r="AC114" s="131"/>
      <c r="AD114" s="131"/>
      <c r="AE114" s="131"/>
      <c r="AF114" s="131"/>
      <c r="AG114" s="131"/>
    </row>
    <row r="115" spans="1:33" s="334" customFormat="1" ht="30" customHeight="1" thickBot="1" x14ac:dyDescent="0.3">
      <c r="A115" s="119" t="s">
        <v>79</v>
      </c>
      <c r="B115" s="154" t="s">
        <v>372</v>
      </c>
      <c r="C115" s="409" t="s">
        <v>419</v>
      </c>
      <c r="D115" s="415" t="s">
        <v>408</v>
      </c>
      <c r="E115" s="418">
        <v>5</v>
      </c>
      <c r="F115" s="419">
        <v>400</v>
      </c>
      <c r="G115" s="137">
        <f t="shared" si="184"/>
        <v>2000</v>
      </c>
      <c r="H115" s="135">
        <v>5</v>
      </c>
      <c r="I115" s="124">
        <f t="shared" si="193"/>
        <v>300</v>
      </c>
      <c r="J115" s="124">
        <v>1500</v>
      </c>
      <c r="K115" s="135"/>
      <c r="L115" s="136"/>
      <c r="M115" s="137"/>
      <c r="N115" s="135"/>
      <c r="O115" s="136"/>
      <c r="P115" s="137"/>
      <c r="Q115" s="135"/>
      <c r="R115" s="136"/>
      <c r="S115" s="137"/>
      <c r="T115" s="135"/>
      <c r="U115" s="136"/>
      <c r="V115" s="137"/>
      <c r="W115" s="138">
        <f t="shared" si="198"/>
        <v>2000</v>
      </c>
      <c r="X115" s="127">
        <f t="shared" si="199"/>
        <v>1500</v>
      </c>
      <c r="Y115" s="127">
        <f t="shared" si="200"/>
        <v>500</v>
      </c>
      <c r="Z115" s="128">
        <f t="shared" si="201"/>
        <v>0.25</v>
      </c>
      <c r="AA115" s="139"/>
      <c r="AB115" s="131"/>
      <c r="AC115" s="131"/>
      <c r="AD115" s="131"/>
      <c r="AE115" s="131"/>
      <c r="AF115" s="131"/>
      <c r="AG115" s="131"/>
    </row>
    <row r="116" spans="1:33" s="334" customFormat="1" ht="30" customHeight="1" x14ac:dyDescent="0.25">
      <c r="A116" s="119" t="s">
        <v>79</v>
      </c>
      <c r="B116" s="120" t="s">
        <v>373</v>
      </c>
      <c r="C116" s="410" t="s">
        <v>420</v>
      </c>
      <c r="D116" s="415" t="s">
        <v>408</v>
      </c>
      <c r="E116" s="418">
        <v>5</v>
      </c>
      <c r="F116" s="419">
        <v>300</v>
      </c>
      <c r="G116" s="125">
        <f t="shared" si="184"/>
        <v>1500</v>
      </c>
      <c r="H116" s="135">
        <v>5</v>
      </c>
      <c r="I116" s="124">
        <f t="shared" si="193"/>
        <v>200</v>
      </c>
      <c r="J116" s="124">
        <v>1000</v>
      </c>
      <c r="K116" s="135"/>
      <c r="L116" s="136"/>
      <c r="M116" s="137"/>
      <c r="N116" s="135"/>
      <c r="O116" s="136"/>
      <c r="P116" s="137"/>
      <c r="Q116" s="135"/>
      <c r="R116" s="136"/>
      <c r="S116" s="137"/>
      <c r="T116" s="135"/>
      <c r="U116" s="136"/>
      <c r="V116" s="137"/>
      <c r="W116" s="138">
        <f t="shared" si="198"/>
        <v>1500</v>
      </c>
      <c r="X116" s="127">
        <f t="shared" si="199"/>
        <v>1000</v>
      </c>
      <c r="Y116" s="127">
        <f t="shared" si="200"/>
        <v>500</v>
      </c>
      <c r="Z116" s="128">
        <f t="shared" si="201"/>
        <v>0.33333333333333331</v>
      </c>
      <c r="AA116" s="139"/>
      <c r="AB116" s="131"/>
      <c r="AC116" s="131"/>
      <c r="AD116" s="131"/>
      <c r="AE116" s="131"/>
      <c r="AF116" s="131"/>
      <c r="AG116" s="131"/>
    </row>
    <row r="117" spans="1:33" s="334" customFormat="1" ht="30" customHeight="1" x14ac:dyDescent="0.25">
      <c r="A117" s="119" t="s">
        <v>79</v>
      </c>
      <c r="B117" s="120" t="s">
        <v>374</v>
      </c>
      <c r="C117" s="404" t="s">
        <v>421</v>
      </c>
      <c r="D117" s="415" t="s">
        <v>408</v>
      </c>
      <c r="E117" s="422">
        <v>11</v>
      </c>
      <c r="F117" s="423">
        <v>1758</v>
      </c>
      <c r="G117" s="125">
        <f t="shared" si="184"/>
        <v>19338</v>
      </c>
      <c r="H117" s="135">
        <v>11</v>
      </c>
      <c r="I117" s="124">
        <f t="shared" si="193"/>
        <v>1758</v>
      </c>
      <c r="J117" s="124">
        <v>19338</v>
      </c>
      <c r="K117" s="135"/>
      <c r="L117" s="136"/>
      <c r="M117" s="137"/>
      <c r="N117" s="135"/>
      <c r="O117" s="136"/>
      <c r="P117" s="137"/>
      <c r="Q117" s="135"/>
      <c r="R117" s="136"/>
      <c r="S117" s="137"/>
      <c r="T117" s="135"/>
      <c r="U117" s="136"/>
      <c r="V117" s="137"/>
      <c r="W117" s="138">
        <f t="shared" si="198"/>
        <v>19338</v>
      </c>
      <c r="X117" s="127">
        <f t="shared" si="199"/>
        <v>19338</v>
      </c>
      <c r="Y117" s="127">
        <f t="shared" si="200"/>
        <v>0</v>
      </c>
      <c r="Z117" s="128">
        <f t="shared" si="201"/>
        <v>0</v>
      </c>
      <c r="AA117" s="139"/>
      <c r="AB117" s="131"/>
      <c r="AC117" s="131"/>
      <c r="AD117" s="131"/>
      <c r="AE117" s="131"/>
      <c r="AF117" s="131"/>
      <c r="AG117" s="131"/>
    </row>
    <row r="118" spans="1:33" s="334" customFormat="1" ht="30" customHeight="1" thickBot="1" x14ac:dyDescent="0.3">
      <c r="A118" s="119" t="s">
        <v>79</v>
      </c>
      <c r="B118" s="154" t="s">
        <v>375</v>
      </c>
      <c r="C118" s="404" t="s">
        <v>422</v>
      </c>
      <c r="D118" s="415" t="s">
        <v>408</v>
      </c>
      <c r="E118" s="422">
        <v>11</v>
      </c>
      <c r="F118" s="423">
        <v>820.4</v>
      </c>
      <c r="G118" s="137">
        <f t="shared" si="184"/>
        <v>9024.4</v>
      </c>
      <c r="H118" s="135">
        <v>11</v>
      </c>
      <c r="I118" s="124">
        <f t="shared" si="193"/>
        <v>820.4</v>
      </c>
      <c r="J118" s="124">
        <v>9024.4</v>
      </c>
      <c r="K118" s="135"/>
      <c r="L118" s="136"/>
      <c r="M118" s="137"/>
      <c r="N118" s="135"/>
      <c r="O118" s="136"/>
      <c r="P118" s="137"/>
      <c r="Q118" s="135"/>
      <c r="R118" s="136"/>
      <c r="S118" s="137"/>
      <c r="T118" s="135"/>
      <c r="U118" s="136"/>
      <c r="V118" s="137"/>
      <c r="W118" s="138">
        <f t="shared" si="198"/>
        <v>9024.4</v>
      </c>
      <c r="X118" s="127">
        <f t="shared" si="199"/>
        <v>9024.4</v>
      </c>
      <c r="Y118" s="127">
        <f t="shared" si="200"/>
        <v>0</v>
      </c>
      <c r="Z118" s="128">
        <f t="shared" si="201"/>
        <v>0</v>
      </c>
      <c r="AA118" s="139"/>
      <c r="AB118" s="131"/>
      <c r="AC118" s="131"/>
      <c r="AD118" s="131"/>
      <c r="AE118" s="131"/>
      <c r="AF118" s="131"/>
      <c r="AG118" s="131"/>
    </row>
    <row r="119" spans="1:33" s="334" customFormat="1" ht="30" customHeight="1" x14ac:dyDescent="0.25">
      <c r="A119" s="119" t="s">
        <v>79</v>
      </c>
      <c r="B119" s="120" t="s">
        <v>376</v>
      </c>
      <c r="C119" s="404" t="s">
        <v>423</v>
      </c>
      <c r="D119" s="415" t="s">
        <v>408</v>
      </c>
      <c r="E119" s="416">
        <v>7</v>
      </c>
      <c r="F119" s="423">
        <v>300</v>
      </c>
      <c r="G119" s="125">
        <f t="shared" si="184"/>
        <v>2100</v>
      </c>
      <c r="H119" s="135">
        <v>7</v>
      </c>
      <c r="I119" s="124">
        <f t="shared" si="193"/>
        <v>150</v>
      </c>
      <c r="J119" s="124">
        <v>1050</v>
      </c>
      <c r="K119" s="135"/>
      <c r="L119" s="136"/>
      <c r="M119" s="137"/>
      <c r="N119" s="135"/>
      <c r="O119" s="136"/>
      <c r="P119" s="137"/>
      <c r="Q119" s="135"/>
      <c r="R119" s="136"/>
      <c r="S119" s="137"/>
      <c r="T119" s="135"/>
      <c r="U119" s="136"/>
      <c r="V119" s="137"/>
      <c r="W119" s="138">
        <f t="shared" si="198"/>
        <v>2100</v>
      </c>
      <c r="X119" s="127">
        <f t="shared" si="199"/>
        <v>1050</v>
      </c>
      <c r="Y119" s="127">
        <f t="shared" si="200"/>
        <v>1050</v>
      </c>
      <c r="Z119" s="128">
        <f t="shared" si="201"/>
        <v>0.5</v>
      </c>
      <c r="AA119" s="139"/>
      <c r="AB119" s="131"/>
      <c r="AC119" s="131"/>
      <c r="AD119" s="131"/>
      <c r="AE119" s="131"/>
      <c r="AF119" s="131"/>
      <c r="AG119" s="131"/>
    </row>
    <row r="120" spans="1:33" s="334" customFormat="1" ht="30" customHeight="1" x14ac:dyDescent="0.25">
      <c r="A120" s="119" t="s">
        <v>79</v>
      </c>
      <c r="B120" s="120" t="s">
        <v>377</v>
      </c>
      <c r="C120" s="405" t="s">
        <v>424</v>
      </c>
      <c r="D120" s="415" t="s">
        <v>408</v>
      </c>
      <c r="E120" s="421">
        <v>21</v>
      </c>
      <c r="F120" s="423">
        <v>240</v>
      </c>
      <c r="G120" s="125">
        <f t="shared" si="184"/>
        <v>5040</v>
      </c>
      <c r="H120" s="135">
        <v>21</v>
      </c>
      <c r="I120" s="124">
        <f t="shared" si="193"/>
        <v>240</v>
      </c>
      <c r="J120" s="124">
        <v>5040</v>
      </c>
      <c r="K120" s="135"/>
      <c r="L120" s="136"/>
      <c r="M120" s="137"/>
      <c r="N120" s="135"/>
      <c r="O120" s="136"/>
      <c r="P120" s="137"/>
      <c r="Q120" s="135"/>
      <c r="R120" s="136"/>
      <c r="S120" s="137"/>
      <c r="T120" s="135"/>
      <c r="U120" s="136"/>
      <c r="V120" s="137"/>
      <c r="W120" s="138">
        <f t="shared" si="198"/>
        <v>5040</v>
      </c>
      <c r="X120" s="127">
        <f t="shared" si="199"/>
        <v>5040</v>
      </c>
      <c r="Y120" s="127">
        <f t="shared" si="200"/>
        <v>0</v>
      </c>
      <c r="Z120" s="128">
        <f t="shared" si="201"/>
        <v>0</v>
      </c>
      <c r="AA120" s="139"/>
      <c r="AB120" s="131"/>
      <c r="AC120" s="131"/>
      <c r="AD120" s="131"/>
      <c r="AE120" s="131"/>
      <c r="AF120" s="131"/>
      <c r="AG120" s="131"/>
    </row>
    <row r="121" spans="1:33" s="334" customFormat="1" ht="30" customHeight="1" thickBot="1" x14ac:dyDescent="0.3">
      <c r="A121" s="119" t="s">
        <v>79</v>
      </c>
      <c r="B121" s="154" t="s">
        <v>378</v>
      </c>
      <c r="C121" s="406" t="s">
        <v>425</v>
      </c>
      <c r="D121" s="415" t="s">
        <v>408</v>
      </c>
      <c r="E121" s="420">
        <v>21</v>
      </c>
      <c r="F121" s="424">
        <v>150</v>
      </c>
      <c r="G121" s="137">
        <f t="shared" si="184"/>
        <v>3150</v>
      </c>
      <c r="H121" s="135">
        <v>21</v>
      </c>
      <c r="I121" s="124">
        <f t="shared" si="193"/>
        <v>150</v>
      </c>
      <c r="J121" s="124">
        <v>3150</v>
      </c>
      <c r="K121" s="135"/>
      <c r="L121" s="136"/>
      <c r="M121" s="137"/>
      <c r="N121" s="135"/>
      <c r="O121" s="136"/>
      <c r="P121" s="137"/>
      <c r="Q121" s="135"/>
      <c r="R121" s="136"/>
      <c r="S121" s="137"/>
      <c r="T121" s="135"/>
      <c r="U121" s="136"/>
      <c r="V121" s="137"/>
      <c r="W121" s="138">
        <f t="shared" si="198"/>
        <v>3150</v>
      </c>
      <c r="X121" s="127">
        <f t="shared" si="199"/>
        <v>3150</v>
      </c>
      <c r="Y121" s="127">
        <f t="shared" si="200"/>
        <v>0</v>
      </c>
      <c r="Z121" s="128">
        <f t="shared" si="201"/>
        <v>0</v>
      </c>
      <c r="AA121" s="139"/>
      <c r="AB121" s="131"/>
      <c r="AC121" s="131"/>
      <c r="AD121" s="131"/>
      <c r="AE121" s="131"/>
      <c r="AF121" s="131"/>
      <c r="AG121" s="131"/>
    </row>
    <row r="122" spans="1:33" s="334" customFormat="1" ht="30" customHeight="1" x14ac:dyDescent="0.25">
      <c r="A122" s="119" t="s">
        <v>79</v>
      </c>
      <c r="B122" s="120" t="s">
        <v>379</v>
      </c>
      <c r="C122" s="406" t="s">
        <v>426</v>
      </c>
      <c r="D122" s="415" t="s">
        <v>408</v>
      </c>
      <c r="E122" s="420">
        <v>21</v>
      </c>
      <c r="F122" s="424">
        <v>150</v>
      </c>
      <c r="G122" s="125">
        <f t="shared" si="184"/>
        <v>3150</v>
      </c>
      <c r="H122" s="135">
        <v>21</v>
      </c>
      <c r="I122" s="124">
        <f t="shared" si="193"/>
        <v>150</v>
      </c>
      <c r="J122" s="124">
        <v>3150</v>
      </c>
      <c r="K122" s="135"/>
      <c r="L122" s="136"/>
      <c r="M122" s="137"/>
      <c r="N122" s="135"/>
      <c r="O122" s="136"/>
      <c r="P122" s="137"/>
      <c r="Q122" s="135"/>
      <c r="R122" s="136"/>
      <c r="S122" s="137"/>
      <c r="T122" s="135"/>
      <c r="U122" s="136"/>
      <c r="V122" s="137"/>
      <c r="W122" s="138">
        <f t="shared" si="198"/>
        <v>3150</v>
      </c>
      <c r="X122" s="127">
        <f t="shared" si="199"/>
        <v>3150</v>
      </c>
      <c r="Y122" s="127">
        <f t="shared" si="200"/>
        <v>0</v>
      </c>
      <c r="Z122" s="128">
        <f t="shared" si="201"/>
        <v>0</v>
      </c>
      <c r="AA122" s="139"/>
      <c r="AB122" s="131"/>
      <c r="AC122" s="131"/>
      <c r="AD122" s="131"/>
      <c r="AE122" s="131"/>
      <c r="AF122" s="131"/>
      <c r="AG122" s="131"/>
    </row>
    <row r="123" spans="1:33" s="334" customFormat="1" ht="30" customHeight="1" x14ac:dyDescent="0.25">
      <c r="A123" s="119" t="s">
        <v>79</v>
      </c>
      <c r="B123" s="120" t="s">
        <v>380</v>
      </c>
      <c r="C123" s="407" t="s">
        <v>427</v>
      </c>
      <c r="D123" s="415" t="s">
        <v>408</v>
      </c>
      <c r="E123" s="420">
        <v>21</v>
      </c>
      <c r="F123" s="419">
        <v>100</v>
      </c>
      <c r="G123" s="125">
        <f t="shared" si="184"/>
        <v>2100</v>
      </c>
      <c r="H123" s="135">
        <v>21</v>
      </c>
      <c r="I123" s="124">
        <f t="shared" si="193"/>
        <v>100</v>
      </c>
      <c r="J123" s="124">
        <v>2100</v>
      </c>
      <c r="K123" s="135"/>
      <c r="L123" s="136"/>
      <c r="M123" s="137"/>
      <c r="N123" s="135"/>
      <c r="O123" s="136"/>
      <c r="P123" s="137"/>
      <c r="Q123" s="135"/>
      <c r="R123" s="136"/>
      <c r="S123" s="137"/>
      <c r="T123" s="135"/>
      <c r="U123" s="136"/>
      <c r="V123" s="137"/>
      <c r="W123" s="138">
        <f t="shared" si="198"/>
        <v>2100</v>
      </c>
      <c r="X123" s="127">
        <f t="shared" si="199"/>
        <v>2100</v>
      </c>
      <c r="Y123" s="127">
        <f t="shared" si="200"/>
        <v>0</v>
      </c>
      <c r="Z123" s="128">
        <f t="shared" si="201"/>
        <v>0</v>
      </c>
      <c r="AA123" s="139"/>
      <c r="AB123" s="131"/>
      <c r="AC123" s="131"/>
      <c r="AD123" s="131"/>
      <c r="AE123" s="131"/>
      <c r="AF123" s="131"/>
      <c r="AG123" s="131"/>
    </row>
    <row r="124" spans="1:33" s="334" customFormat="1" ht="30" customHeight="1" thickBot="1" x14ac:dyDescent="0.3">
      <c r="A124" s="119" t="s">
        <v>79</v>
      </c>
      <c r="B124" s="154" t="s">
        <v>381</v>
      </c>
      <c r="C124" s="406" t="s">
        <v>428</v>
      </c>
      <c r="D124" s="415" t="s">
        <v>408</v>
      </c>
      <c r="E124" s="420">
        <v>21</v>
      </c>
      <c r="F124" s="419">
        <v>750</v>
      </c>
      <c r="G124" s="137">
        <f t="shared" si="184"/>
        <v>15750</v>
      </c>
      <c r="H124" s="135">
        <v>21</v>
      </c>
      <c r="I124" s="124">
        <f t="shared" si="193"/>
        <v>400</v>
      </c>
      <c r="J124" s="124">
        <v>8400</v>
      </c>
      <c r="K124" s="135"/>
      <c r="L124" s="136"/>
      <c r="M124" s="137"/>
      <c r="N124" s="135"/>
      <c r="O124" s="136"/>
      <c r="P124" s="137"/>
      <c r="Q124" s="135"/>
      <c r="R124" s="136"/>
      <c r="S124" s="137"/>
      <c r="T124" s="135"/>
      <c r="U124" s="136"/>
      <c r="V124" s="137"/>
      <c r="W124" s="138">
        <f t="shared" si="198"/>
        <v>15750</v>
      </c>
      <c r="X124" s="127">
        <f t="shared" si="199"/>
        <v>8400</v>
      </c>
      <c r="Y124" s="127">
        <f t="shared" si="200"/>
        <v>7350</v>
      </c>
      <c r="Z124" s="128">
        <f t="shared" si="201"/>
        <v>0.46666666666666667</v>
      </c>
      <c r="AA124" s="139"/>
      <c r="AB124" s="131"/>
      <c r="AC124" s="131"/>
      <c r="AD124" s="131"/>
      <c r="AE124" s="131"/>
      <c r="AF124" s="131"/>
      <c r="AG124" s="131"/>
    </row>
    <row r="125" spans="1:33" s="334" customFormat="1" ht="30" customHeight="1" x14ac:dyDescent="0.25">
      <c r="A125" s="119" t="s">
        <v>79</v>
      </c>
      <c r="B125" s="120" t="s">
        <v>382</v>
      </c>
      <c r="C125" s="406" t="s">
        <v>429</v>
      </c>
      <c r="D125" s="415" t="s">
        <v>408</v>
      </c>
      <c r="E125" s="420">
        <v>3</v>
      </c>
      <c r="F125" s="419">
        <v>1875</v>
      </c>
      <c r="G125" s="125">
        <f t="shared" si="184"/>
        <v>5625</v>
      </c>
      <c r="H125" s="135">
        <v>3</v>
      </c>
      <c r="I125" s="124">
        <f t="shared" si="193"/>
        <v>1500</v>
      </c>
      <c r="J125" s="124">
        <v>4500</v>
      </c>
      <c r="K125" s="135"/>
      <c r="L125" s="136"/>
      <c r="M125" s="137"/>
      <c r="N125" s="135"/>
      <c r="O125" s="136"/>
      <c r="P125" s="137"/>
      <c r="Q125" s="135"/>
      <c r="R125" s="136"/>
      <c r="S125" s="137"/>
      <c r="T125" s="135"/>
      <c r="U125" s="136"/>
      <c r="V125" s="137"/>
      <c r="W125" s="138">
        <f t="shared" si="198"/>
        <v>5625</v>
      </c>
      <c r="X125" s="127">
        <f t="shared" si="199"/>
        <v>4500</v>
      </c>
      <c r="Y125" s="127">
        <f t="shared" si="200"/>
        <v>1125</v>
      </c>
      <c r="Z125" s="128">
        <f t="shared" si="201"/>
        <v>0.2</v>
      </c>
      <c r="AA125" s="139"/>
      <c r="AB125" s="131"/>
      <c r="AC125" s="131"/>
      <c r="AD125" s="131"/>
      <c r="AE125" s="131"/>
      <c r="AF125" s="131"/>
      <c r="AG125" s="131"/>
    </row>
    <row r="126" spans="1:33" s="334" customFormat="1" ht="30" customHeight="1" x14ac:dyDescent="0.25">
      <c r="A126" s="119" t="s">
        <v>79</v>
      </c>
      <c r="B126" s="120" t="s">
        <v>383</v>
      </c>
      <c r="C126" s="406" t="s">
        <v>430</v>
      </c>
      <c r="D126" s="415" t="s">
        <v>408</v>
      </c>
      <c r="E126" s="420">
        <v>3</v>
      </c>
      <c r="F126" s="419">
        <v>1875</v>
      </c>
      <c r="G126" s="125">
        <f t="shared" si="184"/>
        <v>5625</v>
      </c>
      <c r="H126" s="135">
        <v>3</v>
      </c>
      <c r="I126" s="124">
        <f t="shared" si="193"/>
        <v>1500</v>
      </c>
      <c r="J126" s="124">
        <v>4500</v>
      </c>
      <c r="K126" s="135"/>
      <c r="L126" s="136"/>
      <c r="M126" s="137"/>
      <c r="N126" s="135"/>
      <c r="O126" s="136"/>
      <c r="P126" s="137"/>
      <c r="Q126" s="135"/>
      <c r="R126" s="136"/>
      <c r="S126" s="137"/>
      <c r="T126" s="135"/>
      <c r="U126" s="136"/>
      <c r="V126" s="137"/>
      <c r="W126" s="138">
        <f t="shared" si="198"/>
        <v>5625</v>
      </c>
      <c r="X126" s="127">
        <f t="shared" si="199"/>
        <v>4500</v>
      </c>
      <c r="Y126" s="127">
        <f t="shared" si="200"/>
        <v>1125</v>
      </c>
      <c r="Z126" s="128">
        <f t="shared" si="201"/>
        <v>0.2</v>
      </c>
      <c r="AA126" s="139"/>
      <c r="AB126" s="131"/>
      <c r="AC126" s="131"/>
      <c r="AD126" s="131"/>
      <c r="AE126" s="131"/>
      <c r="AF126" s="131"/>
      <c r="AG126" s="131"/>
    </row>
    <row r="127" spans="1:33" s="334" customFormat="1" ht="30" customHeight="1" thickBot="1" x14ac:dyDescent="0.3">
      <c r="A127" s="119" t="s">
        <v>79</v>
      </c>
      <c r="B127" s="154" t="s">
        <v>384</v>
      </c>
      <c r="C127" s="405" t="s">
        <v>431</v>
      </c>
      <c r="D127" s="415" t="s">
        <v>408</v>
      </c>
      <c r="E127" s="416">
        <v>11</v>
      </c>
      <c r="F127" s="417">
        <v>75</v>
      </c>
      <c r="G127" s="137">
        <f t="shared" si="184"/>
        <v>825</v>
      </c>
      <c r="H127" s="135">
        <v>11</v>
      </c>
      <c r="I127" s="124">
        <f t="shared" si="193"/>
        <v>75</v>
      </c>
      <c r="J127" s="124">
        <v>825</v>
      </c>
      <c r="K127" s="135"/>
      <c r="L127" s="136"/>
      <c r="M127" s="137"/>
      <c r="N127" s="135"/>
      <c r="O127" s="136"/>
      <c r="P127" s="137"/>
      <c r="Q127" s="135"/>
      <c r="R127" s="136"/>
      <c r="S127" s="137"/>
      <c r="T127" s="135"/>
      <c r="U127" s="136"/>
      <c r="V127" s="137"/>
      <c r="W127" s="138">
        <f t="shared" si="198"/>
        <v>825</v>
      </c>
      <c r="X127" s="127">
        <f t="shared" si="199"/>
        <v>825</v>
      </c>
      <c r="Y127" s="127">
        <f t="shared" si="200"/>
        <v>0</v>
      </c>
      <c r="Z127" s="128">
        <f t="shared" si="201"/>
        <v>0</v>
      </c>
      <c r="AA127" s="139"/>
      <c r="AB127" s="131"/>
      <c r="AC127" s="131"/>
      <c r="AD127" s="131"/>
      <c r="AE127" s="131"/>
      <c r="AF127" s="131"/>
      <c r="AG127" s="131"/>
    </row>
    <row r="128" spans="1:33" s="334" customFormat="1" ht="30" customHeight="1" x14ac:dyDescent="0.25">
      <c r="A128" s="119" t="s">
        <v>79</v>
      </c>
      <c r="B128" s="120" t="s">
        <v>385</v>
      </c>
      <c r="C128" s="406" t="s">
        <v>432</v>
      </c>
      <c r="D128" s="415" t="s">
        <v>408</v>
      </c>
      <c r="E128" s="418">
        <v>11</v>
      </c>
      <c r="F128" s="419">
        <v>150</v>
      </c>
      <c r="G128" s="125">
        <f t="shared" si="184"/>
        <v>1650</v>
      </c>
      <c r="H128" s="135">
        <v>11</v>
      </c>
      <c r="I128" s="124">
        <f t="shared" si="193"/>
        <v>150</v>
      </c>
      <c r="J128" s="124">
        <v>1650</v>
      </c>
      <c r="K128" s="135"/>
      <c r="L128" s="136"/>
      <c r="M128" s="137"/>
      <c r="N128" s="135"/>
      <c r="O128" s="136"/>
      <c r="P128" s="137"/>
      <c r="Q128" s="135"/>
      <c r="R128" s="136"/>
      <c r="S128" s="137"/>
      <c r="T128" s="135"/>
      <c r="U128" s="136"/>
      <c r="V128" s="137"/>
      <c r="W128" s="138">
        <f t="shared" si="198"/>
        <v>1650</v>
      </c>
      <c r="X128" s="127">
        <f t="shared" si="199"/>
        <v>1650</v>
      </c>
      <c r="Y128" s="127">
        <f t="shared" si="200"/>
        <v>0</v>
      </c>
      <c r="Z128" s="128">
        <f t="shared" si="201"/>
        <v>0</v>
      </c>
      <c r="AA128" s="139"/>
      <c r="AB128" s="131"/>
      <c r="AC128" s="131"/>
      <c r="AD128" s="131"/>
      <c r="AE128" s="131"/>
      <c r="AF128" s="131"/>
      <c r="AG128" s="131"/>
    </row>
    <row r="129" spans="1:33" s="334" customFormat="1" ht="30" customHeight="1" x14ac:dyDescent="0.25">
      <c r="A129" s="119" t="s">
        <v>79</v>
      </c>
      <c r="B129" s="120" t="s">
        <v>386</v>
      </c>
      <c r="C129" s="406" t="s">
        <v>433</v>
      </c>
      <c r="D129" s="415" t="s">
        <v>408</v>
      </c>
      <c r="E129" s="418">
        <v>11</v>
      </c>
      <c r="F129" s="419">
        <v>152</v>
      </c>
      <c r="G129" s="125">
        <f t="shared" si="184"/>
        <v>1672</v>
      </c>
      <c r="H129" s="135">
        <v>11</v>
      </c>
      <c r="I129" s="124">
        <f t="shared" si="193"/>
        <v>152</v>
      </c>
      <c r="J129" s="124">
        <v>1672</v>
      </c>
      <c r="K129" s="135"/>
      <c r="L129" s="136"/>
      <c r="M129" s="137"/>
      <c r="N129" s="135"/>
      <c r="O129" s="136"/>
      <c r="P129" s="137"/>
      <c r="Q129" s="135"/>
      <c r="R129" s="136"/>
      <c r="S129" s="137"/>
      <c r="T129" s="135"/>
      <c r="U129" s="136"/>
      <c r="V129" s="137"/>
      <c r="W129" s="138">
        <f t="shared" si="198"/>
        <v>1672</v>
      </c>
      <c r="X129" s="127">
        <f t="shared" si="199"/>
        <v>1672</v>
      </c>
      <c r="Y129" s="127">
        <f t="shared" si="200"/>
        <v>0</v>
      </c>
      <c r="Z129" s="128">
        <f t="shared" si="201"/>
        <v>0</v>
      </c>
      <c r="AA129" s="139"/>
      <c r="AB129" s="131"/>
      <c r="AC129" s="131"/>
      <c r="AD129" s="131"/>
      <c r="AE129" s="131"/>
      <c r="AF129" s="131"/>
      <c r="AG129" s="131"/>
    </row>
    <row r="130" spans="1:33" s="334" customFormat="1" ht="30" customHeight="1" thickBot="1" x14ac:dyDescent="0.3">
      <c r="A130" s="119" t="s">
        <v>79</v>
      </c>
      <c r="B130" s="154" t="s">
        <v>387</v>
      </c>
      <c r="C130" s="406" t="s">
        <v>434</v>
      </c>
      <c r="D130" s="415" t="s">
        <v>408</v>
      </c>
      <c r="E130" s="418">
        <v>11</v>
      </c>
      <c r="F130" s="419">
        <v>76</v>
      </c>
      <c r="G130" s="137">
        <f t="shared" si="184"/>
        <v>836</v>
      </c>
      <c r="H130" s="135">
        <v>11</v>
      </c>
      <c r="I130" s="124">
        <f t="shared" si="193"/>
        <v>76</v>
      </c>
      <c r="J130" s="124">
        <v>836</v>
      </c>
      <c r="K130" s="135"/>
      <c r="L130" s="136"/>
      <c r="M130" s="137"/>
      <c r="N130" s="135"/>
      <c r="O130" s="136"/>
      <c r="P130" s="137"/>
      <c r="Q130" s="135"/>
      <c r="R130" s="136"/>
      <c r="S130" s="137"/>
      <c r="T130" s="135"/>
      <c r="U130" s="136"/>
      <c r="V130" s="137"/>
      <c r="W130" s="138">
        <f t="shared" si="198"/>
        <v>836</v>
      </c>
      <c r="X130" s="127">
        <f t="shared" si="199"/>
        <v>836</v>
      </c>
      <c r="Y130" s="127">
        <f t="shared" si="200"/>
        <v>0</v>
      </c>
      <c r="Z130" s="128">
        <f t="shared" si="201"/>
        <v>0</v>
      </c>
      <c r="AA130" s="139"/>
      <c r="AB130" s="131"/>
      <c r="AC130" s="131"/>
      <c r="AD130" s="131"/>
      <c r="AE130" s="131"/>
      <c r="AF130" s="131"/>
      <c r="AG130" s="131"/>
    </row>
    <row r="131" spans="1:33" s="334" customFormat="1" ht="30" customHeight="1" x14ac:dyDescent="0.25">
      <c r="A131" s="119" t="s">
        <v>79</v>
      </c>
      <c r="B131" s="120" t="s">
        <v>388</v>
      </c>
      <c r="C131" s="406" t="s">
        <v>435</v>
      </c>
      <c r="D131" s="415" t="s">
        <v>408</v>
      </c>
      <c r="E131" s="418">
        <v>11</v>
      </c>
      <c r="F131" s="419">
        <v>76</v>
      </c>
      <c r="G131" s="125">
        <f t="shared" si="184"/>
        <v>836</v>
      </c>
      <c r="H131" s="135">
        <v>11</v>
      </c>
      <c r="I131" s="124">
        <f t="shared" si="193"/>
        <v>76</v>
      </c>
      <c r="J131" s="124">
        <v>836</v>
      </c>
      <c r="K131" s="135"/>
      <c r="L131" s="136"/>
      <c r="M131" s="137"/>
      <c r="N131" s="135"/>
      <c r="O131" s="136"/>
      <c r="P131" s="137"/>
      <c r="Q131" s="135"/>
      <c r="R131" s="136"/>
      <c r="S131" s="137"/>
      <c r="T131" s="135"/>
      <c r="U131" s="136"/>
      <c r="V131" s="137"/>
      <c r="W131" s="138">
        <f t="shared" si="198"/>
        <v>836</v>
      </c>
      <c r="X131" s="127">
        <f t="shared" si="199"/>
        <v>836</v>
      </c>
      <c r="Y131" s="127">
        <f t="shared" si="200"/>
        <v>0</v>
      </c>
      <c r="Z131" s="128">
        <f t="shared" si="201"/>
        <v>0</v>
      </c>
      <c r="AA131" s="139"/>
      <c r="AB131" s="131"/>
      <c r="AC131" s="131"/>
      <c r="AD131" s="131"/>
      <c r="AE131" s="131"/>
      <c r="AF131" s="131"/>
      <c r="AG131" s="131"/>
    </row>
    <row r="132" spans="1:33" s="334" customFormat="1" ht="30" customHeight="1" x14ac:dyDescent="0.25">
      <c r="A132" s="119" t="s">
        <v>79</v>
      </c>
      <c r="B132" s="120" t="s">
        <v>389</v>
      </c>
      <c r="C132" s="406" t="s">
        <v>436</v>
      </c>
      <c r="D132" s="415" t="s">
        <v>408</v>
      </c>
      <c r="E132" s="418">
        <v>11</v>
      </c>
      <c r="F132" s="419">
        <v>38</v>
      </c>
      <c r="G132" s="125">
        <f t="shared" si="184"/>
        <v>418</v>
      </c>
      <c r="H132" s="135">
        <v>11</v>
      </c>
      <c r="I132" s="124">
        <f t="shared" si="193"/>
        <v>38</v>
      </c>
      <c r="J132" s="124">
        <v>418</v>
      </c>
      <c r="K132" s="135"/>
      <c r="L132" s="136"/>
      <c r="M132" s="137"/>
      <c r="N132" s="135"/>
      <c r="O132" s="136"/>
      <c r="P132" s="137"/>
      <c r="Q132" s="135"/>
      <c r="R132" s="136"/>
      <c r="S132" s="137"/>
      <c r="T132" s="135"/>
      <c r="U132" s="136"/>
      <c r="V132" s="137"/>
      <c r="W132" s="138">
        <f t="shared" si="198"/>
        <v>418</v>
      </c>
      <c r="X132" s="127">
        <f t="shared" si="199"/>
        <v>418</v>
      </c>
      <c r="Y132" s="127">
        <f t="shared" si="200"/>
        <v>0</v>
      </c>
      <c r="Z132" s="128">
        <f t="shared" si="201"/>
        <v>0</v>
      </c>
      <c r="AA132" s="139"/>
      <c r="AB132" s="131"/>
      <c r="AC132" s="131"/>
      <c r="AD132" s="131"/>
      <c r="AE132" s="131"/>
      <c r="AF132" s="131"/>
      <c r="AG132" s="131"/>
    </row>
    <row r="133" spans="1:33" s="334" customFormat="1" ht="30" customHeight="1" thickBot="1" x14ac:dyDescent="0.3">
      <c r="A133" s="119" t="s">
        <v>79</v>
      </c>
      <c r="B133" s="154" t="s">
        <v>390</v>
      </c>
      <c r="C133" s="406" t="s">
        <v>437</v>
      </c>
      <c r="D133" s="415" t="s">
        <v>408</v>
      </c>
      <c r="E133" s="418">
        <v>11</v>
      </c>
      <c r="F133" s="419">
        <v>1125</v>
      </c>
      <c r="G133" s="137">
        <f t="shared" si="184"/>
        <v>12375</v>
      </c>
      <c r="H133" s="135">
        <v>11</v>
      </c>
      <c r="I133" s="124">
        <f t="shared" si="193"/>
        <v>600</v>
      </c>
      <c r="J133" s="124">
        <v>6600</v>
      </c>
      <c r="K133" s="135"/>
      <c r="L133" s="136"/>
      <c r="M133" s="137"/>
      <c r="N133" s="135"/>
      <c r="O133" s="136"/>
      <c r="P133" s="137"/>
      <c r="Q133" s="135"/>
      <c r="R133" s="136"/>
      <c r="S133" s="137"/>
      <c r="T133" s="135"/>
      <c r="U133" s="136"/>
      <c r="V133" s="137"/>
      <c r="W133" s="138">
        <f t="shared" si="198"/>
        <v>12375</v>
      </c>
      <c r="X133" s="127">
        <f t="shared" si="199"/>
        <v>6600</v>
      </c>
      <c r="Y133" s="127">
        <f t="shared" si="200"/>
        <v>5775</v>
      </c>
      <c r="Z133" s="128">
        <f t="shared" si="201"/>
        <v>0.46666666666666667</v>
      </c>
      <c r="AA133" s="139"/>
      <c r="AB133" s="131"/>
      <c r="AC133" s="131"/>
      <c r="AD133" s="131"/>
      <c r="AE133" s="131"/>
      <c r="AF133" s="131"/>
      <c r="AG133" s="131"/>
    </row>
    <row r="134" spans="1:33" s="334" customFormat="1" ht="30" customHeight="1" x14ac:dyDescent="0.25">
      <c r="A134" s="119" t="s">
        <v>79</v>
      </c>
      <c r="B134" s="120" t="s">
        <v>391</v>
      </c>
      <c r="C134" s="406" t="s">
        <v>438</v>
      </c>
      <c r="D134" s="415" t="s">
        <v>408</v>
      </c>
      <c r="E134" s="418">
        <v>11</v>
      </c>
      <c r="F134" s="419">
        <v>76</v>
      </c>
      <c r="G134" s="125">
        <f t="shared" si="184"/>
        <v>836</v>
      </c>
      <c r="H134" s="135">
        <v>11</v>
      </c>
      <c r="I134" s="124">
        <f t="shared" si="193"/>
        <v>76</v>
      </c>
      <c r="J134" s="124">
        <v>836</v>
      </c>
      <c r="K134" s="135"/>
      <c r="L134" s="136"/>
      <c r="M134" s="137"/>
      <c r="N134" s="135"/>
      <c r="O134" s="136"/>
      <c r="P134" s="137"/>
      <c r="Q134" s="135"/>
      <c r="R134" s="136"/>
      <c r="S134" s="137"/>
      <c r="T134" s="135"/>
      <c r="U134" s="136"/>
      <c r="V134" s="137"/>
      <c r="W134" s="138">
        <f t="shared" si="198"/>
        <v>836</v>
      </c>
      <c r="X134" s="127">
        <f t="shared" si="199"/>
        <v>836</v>
      </c>
      <c r="Y134" s="127">
        <f t="shared" si="200"/>
        <v>0</v>
      </c>
      <c r="Z134" s="128">
        <f t="shared" si="201"/>
        <v>0</v>
      </c>
      <c r="AA134" s="139"/>
      <c r="AB134" s="131"/>
      <c r="AC134" s="131"/>
      <c r="AD134" s="131"/>
      <c r="AE134" s="131"/>
      <c r="AF134" s="131"/>
      <c r="AG134" s="131"/>
    </row>
    <row r="135" spans="1:33" s="334" customFormat="1" ht="30" customHeight="1" x14ac:dyDescent="0.25">
      <c r="A135" s="119" t="s">
        <v>79</v>
      </c>
      <c r="B135" s="120" t="s">
        <v>392</v>
      </c>
      <c r="C135" s="406" t="s">
        <v>439</v>
      </c>
      <c r="D135" s="415" t="s">
        <v>408</v>
      </c>
      <c r="E135" s="418">
        <v>11</v>
      </c>
      <c r="F135" s="419">
        <v>75</v>
      </c>
      <c r="G135" s="125">
        <f t="shared" si="184"/>
        <v>825</v>
      </c>
      <c r="H135" s="135">
        <v>11</v>
      </c>
      <c r="I135" s="124">
        <f t="shared" si="193"/>
        <v>75</v>
      </c>
      <c r="J135" s="124">
        <v>825</v>
      </c>
      <c r="K135" s="135"/>
      <c r="L135" s="136"/>
      <c r="M135" s="137"/>
      <c r="N135" s="135"/>
      <c r="O135" s="136"/>
      <c r="P135" s="137"/>
      <c r="Q135" s="135"/>
      <c r="R135" s="136"/>
      <c r="S135" s="137"/>
      <c r="T135" s="135"/>
      <c r="U135" s="136"/>
      <c r="V135" s="137"/>
      <c r="W135" s="138">
        <f t="shared" si="198"/>
        <v>825</v>
      </c>
      <c r="X135" s="127">
        <f t="shared" si="199"/>
        <v>825</v>
      </c>
      <c r="Y135" s="127">
        <f t="shared" si="200"/>
        <v>0</v>
      </c>
      <c r="Z135" s="128">
        <f t="shared" si="201"/>
        <v>0</v>
      </c>
      <c r="AA135" s="139"/>
      <c r="AB135" s="131"/>
      <c r="AC135" s="131"/>
      <c r="AD135" s="131"/>
      <c r="AE135" s="131"/>
      <c r="AF135" s="131"/>
      <c r="AG135" s="131"/>
    </row>
    <row r="136" spans="1:33" s="334" customFormat="1" ht="30" customHeight="1" thickBot="1" x14ac:dyDescent="0.3">
      <c r="A136" s="119" t="s">
        <v>79</v>
      </c>
      <c r="B136" s="154" t="s">
        <v>393</v>
      </c>
      <c r="C136" s="406" t="s">
        <v>440</v>
      </c>
      <c r="D136" s="415" t="s">
        <v>408</v>
      </c>
      <c r="E136" s="418">
        <v>11</v>
      </c>
      <c r="F136" s="419">
        <v>304</v>
      </c>
      <c r="G136" s="137">
        <f t="shared" si="184"/>
        <v>3344</v>
      </c>
      <c r="H136" s="135">
        <v>11</v>
      </c>
      <c r="I136" s="124">
        <f t="shared" si="193"/>
        <v>80</v>
      </c>
      <c r="J136" s="124">
        <v>880</v>
      </c>
      <c r="K136" s="135"/>
      <c r="L136" s="136"/>
      <c r="M136" s="137"/>
      <c r="N136" s="135"/>
      <c r="O136" s="136"/>
      <c r="P136" s="137"/>
      <c r="Q136" s="135"/>
      <c r="R136" s="136"/>
      <c r="S136" s="137"/>
      <c r="T136" s="135"/>
      <c r="U136" s="136"/>
      <c r="V136" s="137"/>
      <c r="W136" s="138">
        <f t="shared" si="198"/>
        <v>3344</v>
      </c>
      <c r="X136" s="127">
        <f t="shared" si="199"/>
        <v>880</v>
      </c>
      <c r="Y136" s="127">
        <f t="shared" si="200"/>
        <v>2464</v>
      </c>
      <c r="Z136" s="128">
        <f t="shared" si="201"/>
        <v>0.73684210526315785</v>
      </c>
      <c r="AA136" s="139"/>
      <c r="AB136" s="131"/>
      <c r="AC136" s="131"/>
      <c r="AD136" s="131"/>
      <c r="AE136" s="131"/>
      <c r="AF136" s="131"/>
      <c r="AG136" s="131"/>
    </row>
    <row r="137" spans="1:33" s="334" customFormat="1" ht="30" customHeight="1" x14ac:dyDescent="0.25">
      <c r="A137" s="119" t="s">
        <v>79</v>
      </c>
      <c r="B137" s="120" t="s">
        <v>394</v>
      </c>
      <c r="C137" s="406" t="s">
        <v>441</v>
      </c>
      <c r="D137" s="415" t="s">
        <v>408</v>
      </c>
      <c r="E137" s="418">
        <v>11</v>
      </c>
      <c r="F137" s="419">
        <v>1500</v>
      </c>
      <c r="G137" s="125">
        <f t="shared" si="184"/>
        <v>16500</v>
      </c>
      <c r="H137" s="135">
        <v>11</v>
      </c>
      <c r="I137" s="124">
        <f t="shared" si="193"/>
        <v>800</v>
      </c>
      <c r="J137" s="124">
        <v>8800</v>
      </c>
      <c r="K137" s="135"/>
      <c r="L137" s="136"/>
      <c r="M137" s="137"/>
      <c r="N137" s="135"/>
      <c r="O137" s="136"/>
      <c r="P137" s="137"/>
      <c r="Q137" s="135"/>
      <c r="R137" s="136"/>
      <c r="S137" s="137"/>
      <c r="T137" s="135"/>
      <c r="U137" s="136"/>
      <c r="V137" s="137"/>
      <c r="W137" s="138">
        <f t="shared" si="198"/>
        <v>16500</v>
      </c>
      <c r="X137" s="127">
        <f t="shared" si="199"/>
        <v>8800</v>
      </c>
      <c r="Y137" s="127">
        <f t="shared" si="200"/>
        <v>7700</v>
      </c>
      <c r="Z137" s="128">
        <f t="shared" si="201"/>
        <v>0.46666666666666667</v>
      </c>
      <c r="AA137" s="139"/>
      <c r="AB137" s="131"/>
      <c r="AC137" s="131"/>
      <c r="AD137" s="131"/>
      <c r="AE137" s="131"/>
      <c r="AF137" s="131"/>
      <c r="AG137" s="131"/>
    </row>
    <row r="138" spans="1:33" s="334" customFormat="1" ht="30" customHeight="1" x14ac:dyDescent="0.25">
      <c r="A138" s="119" t="s">
        <v>79</v>
      </c>
      <c r="B138" s="120" t="s">
        <v>395</v>
      </c>
      <c r="C138" s="406" t="s">
        <v>442</v>
      </c>
      <c r="D138" s="415" t="s">
        <v>408</v>
      </c>
      <c r="E138" s="418">
        <v>11</v>
      </c>
      <c r="F138" s="419">
        <v>750</v>
      </c>
      <c r="G138" s="125">
        <f t="shared" si="184"/>
        <v>8250</v>
      </c>
      <c r="H138" s="135">
        <v>11</v>
      </c>
      <c r="I138" s="124">
        <f t="shared" si="193"/>
        <v>600</v>
      </c>
      <c r="J138" s="124">
        <v>6600</v>
      </c>
      <c r="K138" s="135"/>
      <c r="L138" s="136"/>
      <c r="M138" s="137"/>
      <c r="N138" s="135"/>
      <c r="O138" s="136"/>
      <c r="P138" s="137"/>
      <c r="Q138" s="135"/>
      <c r="R138" s="136"/>
      <c r="S138" s="137"/>
      <c r="T138" s="135"/>
      <c r="U138" s="136"/>
      <c r="V138" s="137"/>
      <c r="W138" s="138">
        <f t="shared" si="198"/>
        <v>8250</v>
      </c>
      <c r="X138" s="127">
        <f t="shared" si="199"/>
        <v>6600</v>
      </c>
      <c r="Y138" s="127">
        <f t="shared" si="200"/>
        <v>1650</v>
      </c>
      <c r="Z138" s="128">
        <f t="shared" si="201"/>
        <v>0.2</v>
      </c>
      <c r="AA138" s="139"/>
      <c r="AB138" s="131"/>
      <c r="AC138" s="131"/>
      <c r="AD138" s="131"/>
      <c r="AE138" s="131"/>
      <c r="AF138" s="131"/>
      <c r="AG138" s="131"/>
    </row>
    <row r="139" spans="1:33" s="334" customFormat="1" ht="30" customHeight="1" thickBot="1" x14ac:dyDescent="0.3">
      <c r="A139" s="119" t="s">
        <v>79</v>
      </c>
      <c r="B139" s="154" t="s">
        <v>396</v>
      </c>
      <c r="C139" s="406" t="s">
        <v>443</v>
      </c>
      <c r="D139" s="415" t="s">
        <v>408</v>
      </c>
      <c r="E139" s="418">
        <v>1</v>
      </c>
      <c r="F139" s="425">
        <v>28875</v>
      </c>
      <c r="G139" s="137">
        <f t="shared" si="184"/>
        <v>28875</v>
      </c>
      <c r="H139" s="135">
        <v>1</v>
      </c>
      <c r="I139" s="124">
        <f t="shared" si="193"/>
        <v>6000</v>
      </c>
      <c r="J139" s="124">
        <v>6000</v>
      </c>
      <c r="K139" s="135"/>
      <c r="L139" s="136"/>
      <c r="M139" s="137"/>
      <c r="N139" s="135"/>
      <c r="O139" s="136"/>
      <c r="P139" s="137"/>
      <c r="Q139" s="135"/>
      <c r="R139" s="136"/>
      <c r="S139" s="137"/>
      <c r="T139" s="135"/>
      <c r="U139" s="136"/>
      <c r="V139" s="137"/>
      <c r="W139" s="138">
        <f t="shared" si="198"/>
        <v>28875</v>
      </c>
      <c r="X139" s="127">
        <f t="shared" si="199"/>
        <v>6000</v>
      </c>
      <c r="Y139" s="127">
        <f t="shared" si="200"/>
        <v>22875</v>
      </c>
      <c r="Z139" s="128">
        <f t="shared" si="201"/>
        <v>0.79220779220779225</v>
      </c>
      <c r="AA139" s="139"/>
      <c r="AB139" s="131"/>
      <c r="AC139" s="131"/>
      <c r="AD139" s="131"/>
      <c r="AE139" s="131"/>
      <c r="AF139" s="131"/>
      <c r="AG139" s="131"/>
    </row>
    <row r="140" spans="1:33" s="334" customFormat="1" ht="30" customHeight="1" x14ac:dyDescent="0.25">
      <c r="A140" s="119" t="s">
        <v>79</v>
      </c>
      <c r="B140" s="120" t="s">
        <v>397</v>
      </c>
      <c r="C140" s="406" t="s">
        <v>444</v>
      </c>
      <c r="D140" s="415" t="s">
        <v>408</v>
      </c>
      <c r="E140" s="418">
        <v>11</v>
      </c>
      <c r="F140" s="417">
        <v>225</v>
      </c>
      <c r="G140" s="125">
        <f t="shared" si="184"/>
        <v>2475</v>
      </c>
      <c r="H140" s="135">
        <v>11</v>
      </c>
      <c r="I140" s="124">
        <f t="shared" si="193"/>
        <v>200</v>
      </c>
      <c r="J140" s="124">
        <v>2200</v>
      </c>
      <c r="K140" s="135"/>
      <c r="L140" s="136"/>
      <c r="M140" s="137"/>
      <c r="N140" s="135"/>
      <c r="O140" s="136"/>
      <c r="P140" s="137"/>
      <c r="Q140" s="135"/>
      <c r="R140" s="136"/>
      <c r="S140" s="137"/>
      <c r="T140" s="135"/>
      <c r="U140" s="136"/>
      <c r="V140" s="137"/>
      <c r="W140" s="138">
        <f t="shared" si="198"/>
        <v>2475</v>
      </c>
      <c r="X140" s="127">
        <f t="shared" si="199"/>
        <v>2200</v>
      </c>
      <c r="Y140" s="127">
        <f t="shared" si="200"/>
        <v>275</v>
      </c>
      <c r="Z140" s="128">
        <f t="shared" si="201"/>
        <v>0.1111111111111111</v>
      </c>
      <c r="AA140" s="139"/>
      <c r="AB140" s="131"/>
      <c r="AC140" s="131"/>
      <c r="AD140" s="131"/>
      <c r="AE140" s="131"/>
      <c r="AF140" s="131"/>
      <c r="AG140" s="131"/>
    </row>
    <row r="141" spans="1:33" s="334" customFormat="1" ht="30" customHeight="1" x14ac:dyDescent="0.25">
      <c r="A141" s="119" t="s">
        <v>79</v>
      </c>
      <c r="B141" s="120" t="s">
        <v>398</v>
      </c>
      <c r="C141" s="406" t="s">
        <v>445</v>
      </c>
      <c r="D141" s="415" t="s">
        <v>408</v>
      </c>
      <c r="E141" s="418">
        <v>11</v>
      </c>
      <c r="F141" s="419">
        <v>114</v>
      </c>
      <c r="G141" s="125">
        <f t="shared" si="184"/>
        <v>1254</v>
      </c>
      <c r="H141" s="135">
        <v>11</v>
      </c>
      <c r="I141" s="124">
        <f t="shared" si="193"/>
        <v>114</v>
      </c>
      <c r="J141" s="124">
        <v>1254</v>
      </c>
      <c r="K141" s="135"/>
      <c r="L141" s="136"/>
      <c r="M141" s="137"/>
      <c r="N141" s="135"/>
      <c r="O141" s="136"/>
      <c r="P141" s="137"/>
      <c r="Q141" s="135"/>
      <c r="R141" s="136"/>
      <c r="S141" s="137"/>
      <c r="T141" s="135"/>
      <c r="U141" s="136"/>
      <c r="V141" s="137"/>
      <c r="W141" s="138">
        <f t="shared" si="198"/>
        <v>1254</v>
      </c>
      <c r="X141" s="127">
        <f t="shared" si="199"/>
        <v>1254</v>
      </c>
      <c r="Y141" s="127">
        <f t="shared" si="200"/>
        <v>0</v>
      </c>
      <c r="Z141" s="128">
        <f t="shared" si="201"/>
        <v>0</v>
      </c>
      <c r="AA141" s="139"/>
      <c r="AB141" s="131"/>
      <c r="AC141" s="131"/>
      <c r="AD141" s="131"/>
      <c r="AE141" s="131"/>
      <c r="AF141" s="131"/>
      <c r="AG141" s="131"/>
    </row>
    <row r="142" spans="1:33" s="334" customFormat="1" ht="30" customHeight="1" thickBot="1" x14ac:dyDescent="0.3">
      <c r="A142" s="119" t="s">
        <v>79</v>
      </c>
      <c r="B142" s="154" t="s">
        <v>399</v>
      </c>
      <c r="C142" s="408" t="s">
        <v>446</v>
      </c>
      <c r="D142" s="415" t="s">
        <v>408</v>
      </c>
      <c r="E142" s="416">
        <v>10</v>
      </c>
      <c r="F142" s="417">
        <v>300</v>
      </c>
      <c r="G142" s="137">
        <f t="shared" si="184"/>
        <v>3000</v>
      </c>
      <c r="H142" s="135">
        <v>10</v>
      </c>
      <c r="I142" s="124">
        <f t="shared" si="193"/>
        <v>300</v>
      </c>
      <c r="J142" s="124">
        <v>3000</v>
      </c>
      <c r="K142" s="135"/>
      <c r="L142" s="136"/>
      <c r="M142" s="137"/>
      <c r="N142" s="135"/>
      <c r="O142" s="136"/>
      <c r="P142" s="137"/>
      <c r="Q142" s="135"/>
      <c r="R142" s="136"/>
      <c r="S142" s="137"/>
      <c r="T142" s="135"/>
      <c r="U142" s="136"/>
      <c r="V142" s="137"/>
      <c r="W142" s="138">
        <f t="shared" si="198"/>
        <v>3000</v>
      </c>
      <c r="X142" s="127">
        <f t="shared" si="199"/>
        <v>3000</v>
      </c>
      <c r="Y142" s="127">
        <f t="shared" si="200"/>
        <v>0</v>
      </c>
      <c r="Z142" s="128">
        <f t="shared" si="201"/>
        <v>0</v>
      </c>
      <c r="AA142" s="139"/>
      <c r="AB142" s="131"/>
      <c r="AC142" s="131"/>
      <c r="AD142" s="131"/>
      <c r="AE142" s="131"/>
      <c r="AF142" s="131"/>
      <c r="AG142" s="131"/>
    </row>
    <row r="143" spans="1:33" s="334" customFormat="1" ht="30" customHeight="1" x14ac:dyDescent="0.25">
      <c r="A143" s="119" t="s">
        <v>79</v>
      </c>
      <c r="B143" s="120" t="s">
        <v>400</v>
      </c>
      <c r="C143" s="411" t="s">
        <v>447</v>
      </c>
      <c r="D143" s="415" t="s">
        <v>408</v>
      </c>
      <c r="E143" s="418">
        <v>11</v>
      </c>
      <c r="F143" s="419">
        <v>700</v>
      </c>
      <c r="G143" s="125">
        <f t="shared" si="184"/>
        <v>7700</v>
      </c>
      <c r="H143" s="135">
        <v>11</v>
      </c>
      <c r="I143" s="124">
        <f t="shared" si="193"/>
        <v>1000</v>
      </c>
      <c r="J143" s="124">
        <v>11000</v>
      </c>
      <c r="K143" s="135"/>
      <c r="L143" s="136"/>
      <c r="M143" s="137"/>
      <c r="N143" s="135"/>
      <c r="O143" s="136"/>
      <c r="P143" s="137"/>
      <c r="Q143" s="135"/>
      <c r="R143" s="136"/>
      <c r="S143" s="137"/>
      <c r="T143" s="135"/>
      <c r="U143" s="136"/>
      <c r="V143" s="137"/>
      <c r="W143" s="138">
        <f t="shared" si="198"/>
        <v>7700</v>
      </c>
      <c r="X143" s="127">
        <f t="shared" si="199"/>
        <v>11000</v>
      </c>
      <c r="Y143" s="127">
        <f t="shared" si="200"/>
        <v>-3300</v>
      </c>
      <c r="Z143" s="128">
        <f t="shared" si="201"/>
        <v>-0.42857142857142855</v>
      </c>
      <c r="AA143" s="139"/>
      <c r="AB143" s="131"/>
      <c r="AC143" s="131"/>
      <c r="AD143" s="131"/>
      <c r="AE143" s="131"/>
      <c r="AF143" s="131"/>
      <c r="AG143" s="131"/>
    </row>
    <row r="144" spans="1:33" s="334" customFormat="1" ht="30" customHeight="1" x14ac:dyDescent="0.25">
      <c r="A144" s="119" t="s">
        <v>79</v>
      </c>
      <c r="B144" s="120" t="s">
        <v>401</v>
      </c>
      <c r="C144" s="408" t="s">
        <v>448</v>
      </c>
      <c r="D144" s="415" t="s">
        <v>408</v>
      </c>
      <c r="E144" s="421">
        <v>21</v>
      </c>
      <c r="F144" s="417">
        <v>58.6</v>
      </c>
      <c r="G144" s="125">
        <f t="shared" si="184"/>
        <v>1230.6000000000001</v>
      </c>
      <c r="H144" s="135">
        <v>21</v>
      </c>
      <c r="I144" s="124">
        <f t="shared" si="193"/>
        <v>58.599999999999994</v>
      </c>
      <c r="J144" s="124">
        <v>1230.5999999999999</v>
      </c>
      <c r="K144" s="135"/>
      <c r="L144" s="136"/>
      <c r="M144" s="137"/>
      <c r="N144" s="135"/>
      <c r="O144" s="136"/>
      <c r="P144" s="137"/>
      <c r="Q144" s="135"/>
      <c r="R144" s="136"/>
      <c r="S144" s="137"/>
      <c r="T144" s="135"/>
      <c r="U144" s="136"/>
      <c r="V144" s="137"/>
      <c r="W144" s="138">
        <f t="shared" si="198"/>
        <v>1230.6000000000001</v>
      </c>
      <c r="X144" s="127">
        <f t="shared" si="199"/>
        <v>1230.5999999999999</v>
      </c>
      <c r="Y144" s="127">
        <f t="shared" si="200"/>
        <v>0</v>
      </c>
      <c r="Z144" s="128">
        <f t="shared" si="201"/>
        <v>0</v>
      </c>
      <c r="AA144" s="139"/>
      <c r="AB144" s="131"/>
      <c r="AC144" s="131"/>
      <c r="AD144" s="131"/>
      <c r="AE144" s="131"/>
      <c r="AF144" s="131"/>
      <c r="AG144" s="131"/>
    </row>
    <row r="145" spans="1:33" s="334" customFormat="1" ht="30" customHeight="1" thickBot="1" x14ac:dyDescent="0.3">
      <c r="A145" s="119" t="s">
        <v>79</v>
      </c>
      <c r="B145" s="154" t="s">
        <v>402</v>
      </c>
      <c r="C145" s="412" t="s">
        <v>449</v>
      </c>
      <c r="D145" s="415" t="s">
        <v>408</v>
      </c>
      <c r="E145" s="420">
        <v>21</v>
      </c>
      <c r="F145" s="419">
        <v>600</v>
      </c>
      <c r="G145" s="137">
        <f t="shared" si="184"/>
        <v>12600</v>
      </c>
      <c r="H145" s="135">
        <v>21</v>
      </c>
      <c r="I145" s="124">
        <f t="shared" si="193"/>
        <v>400</v>
      </c>
      <c r="J145" s="124">
        <v>8400</v>
      </c>
      <c r="K145" s="135"/>
      <c r="L145" s="136"/>
      <c r="M145" s="137"/>
      <c r="N145" s="135"/>
      <c r="O145" s="136"/>
      <c r="P145" s="137"/>
      <c r="Q145" s="135"/>
      <c r="R145" s="136"/>
      <c r="S145" s="137"/>
      <c r="T145" s="135"/>
      <c r="U145" s="136"/>
      <c r="V145" s="137"/>
      <c r="W145" s="138">
        <f t="shared" si="198"/>
        <v>12600</v>
      </c>
      <c r="X145" s="127">
        <f t="shared" si="199"/>
        <v>8400</v>
      </c>
      <c r="Y145" s="127">
        <f t="shared" si="200"/>
        <v>4200</v>
      </c>
      <c r="Z145" s="128">
        <f t="shared" si="201"/>
        <v>0.33333333333333331</v>
      </c>
      <c r="AA145" s="139"/>
      <c r="AB145" s="131"/>
      <c r="AC145" s="131"/>
      <c r="AD145" s="131"/>
      <c r="AE145" s="131"/>
      <c r="AF145" s="131"/>
      <c r="AG145" s="131"/>
    </row>
    <row r="146" spans="1:33" s="334" customFormat="1" ht="30" customHeight="1" x14ac:dyDescent="0.25">
      <c r="A146" s="119" t="s">
        <v>79</v>
      </c>
      <c r="B146" s="120" t="s">
        <v>403</v>
      </c>
      <c r="C146" s="413" t="s">
        <v>450</v>
      </c>
      <c r="D146" s="415" t="s">
        <v>408</v>
      </c>
      <c r="E146" s="416">
        <v>21</v>
      </c>
      <c r="F146" s="423">
        <v>100</v>
      </c>
      <c r="G146" s="125">
        <f t="shared" si="184"/>
        <v>2100</v>
      </c>
      <c r="H146" s="135">
        <v>21</v>
      </c>
      <c r="I146" s="124">
        <f t="shared" si="193"/>
        <v>400</v>
      </c>
      <c r="J146" s="124">
        <v>8400</v>
      </c>
      <c r="K146" s="135"/>
      <c r="L146" s="136"/>
      <c r="M146" s="137"/>
      <c r="N146" s="135"/>
      <c r="O146" s="136"/>
      <c r="P146" s="137"/>
      <c r="Q146" s="135"/>
      <c r="R146" s="136"/>
      <c r="S146" s="137"/>
      <c r="T146" s="135"/>
      <c r="U146" s="136"/>
      <c r="V146" s="137"/>
      <c r="W146" s="138">
        <f t="shared" si="198"/>
        <v>2100</v>
      </c>
      <c r="X146" s="127">
        <f t="shared" si="199"/>
        <v>8400</v>
      </c>
      <c r="Y146" s="127">
        <f t="shared" si="200"/>
        <v>-6300</v>
      </c>
      <c r="Z146" s="128">
        <f t="shared" si="201"/>
        <v>-3</v>
      </c>
      <c r="AA146" s="139"/>
      <c r="AB146" s="131"/>
      <c r="AC146" s="131"/>
      <c r="AD146" s="131"/>
      <c r="AE146" s="131"/>
      <c r="AF146" s="131"/>
      <c r="AG146" s="131"/>
    </row>
    <row r="147" spans="1:33" s="334" customFormat="1" ht="30" customHeight="1" x14ac:dyDescent="0.25">
      <c r="A147" s="119" t="s">
        <v>79</v>
      </c>
      <c r="B147" s="120" t="s">
        <v>404</v>
      </c>
      <c r="C147" s="414" t="s">
        <v>451</v>
      </c>
      <c r="D147" s="415" t="s">
        <v>408</v>
      </c>
      <c r="E147" s="416">
        <v>11</v>
      </c>
      <c r="F147" s="423">
        <v>234.4</v>
      </c>
      <c r="G147" s="125">
        <f t="shared" si="184"/>
        <v>2578.4</v>
      </c>
      <c r="H147" s="135">
        <v>11</v>
      </c>
      <c r="I147" s="124">
        <f t="shared" si="193"/>
        <v>220</v>
      </c>
      <c r="J147" s="124">
        <v>2420</v>
      </c>
      <c r="K147" s="135"/>
      <c r="L147" s="136"/>
      <c r="M147" s="137"/>
      <c r="N147" s="135"/>
      <c r="O147" s="136"/>
      <c r="P147" s="137"/>
      <c r="Q147" s="135"/>
      <c r="R147" s="136"/>
      <c r="S147" s="137"/>
      <c r="T147" s="135"/>
      <c r="U147" s="136"/>
      <c r="V147" s="137"/>
      <c r="W147" s="138">
        <f t="shared" si="198"/>
        <v>2578.4</v>
      </c>
      <c r="X147" s="127">
        <f t="shared" si="199"/>
        <v>2420</v>
      </c>
      <c r="Y147" s="127">
        <f t="shared" si="200"/>
        <v>158.40000000000009</v>
      </c>
      <c r="Z147" s="128">
        <f t="shared" si="201"/>
        <v>6.1433447098976142E-2</v>
      </c>
      <c r="AA147" s="139"/>
      <c r="AB147" s="131"/>
      <c r="AC147" s="131"/>
      <c r="AD147" s="131"/>
      <c r="AE147" s="131"/>
      <c r="AF147" s="131"/>
      <c r="AG147" s="131"/>
    </row>
    <row r="148" spans="1:33" s="334" customFormat="1" ht="30" customHeight="1" thickBot="1" x14ac:dyDescent="0.3">
      <c r="A148" s="119" t="s">
        <v>79</v>
      </c>
      <c r="B148" s="154" t="s">
        <v>405</v>
      </c>
      <c r="C148" s="414" t="s">
        <v>452</v>
      </c>
      <c r="D148" s="415" t="s">
        <v>408</v>
      </c>
      <c r="E148" s="416">
        <v>2</v>
      </c>
      <c r="F148" s="423">
        <v>540</v>
      </c>
      <c r="G148" s="137">
        <f t="shared" si="184"/>
        <v>1080</v>
      </c>
      <c r="H148" s="135">
        <v>2</v>
      </c>
      <c r="I148" s="124">
        <f t="shared" si="193"/>
        <v>200</v>
      </c>
      <c r="J148" s="124">
        <v>400</v>
      </c>
      <c r="K148" s="135"/>
      <c r="L148" s="136"/>
      <c r="M148" s="137"/>
      <c r="N148" s="135"/>
      <c r="O148" s="136"/>
      <c r="P148" s="137"/>
      <c r="Q148" s="135"/>
      <c r="R148" s="136"/>
      <c r="S148" s="137"/>
      <c r="T148" s="135"/>
      <c r="U148" s="136"/>
      <c r="V148" s="137"/>
      <c r="W148" s="138">
        <f t="shared" si="198"/>
        <v>1080</v>
      </c>
      <c r="X148" s="127">
        <f t="shared" si="199"/>
        <v>400</v>
      </c>
      <c r="Y148" s="127">
        <f t="shared" si="200"/>
        <v>680</v>
      </c>
      <c r="Z148" s="128">
        <f t="shared" si="201"/>
        <v>0.62962962962962965</v>
      </c>
      <c r="AA148" s="139"/>
      <c r="AB148" s="131"/>
      <c r="AC148" s="131"/>
      <c r="AD148" s="131"/>
      <c r="AE148" s="131"/>
      <c r="AF148" s="131"/>
      <c r="AG148" s="131"/>
    </row>
    <row r="149" spans="1:33" s="334" customFormat="1" ht="30" customHeight="1" x14ac:dyDescent="0.25">
      <c r="A149" s="119" t="s">
        <v>79</v>
      </c>
      <c r="B149" s="120" t="s">
        <v>406</v>
      </c>
      <c r="C149" s="404" t="s">
        <v>453</v>
      </c>
      <c r="D149" s="415" t="s">
        <v>408</v>
      </c>
      <c r="E149" s="416">
        <v>1</v>
      </c>
      <c r="F149" s="423">
        <v>17580</v>
      </c>
      <c r="G149" s="125">
        <f t="shared" si="184"/>
        <v>17580</v>
      </c>
      <c r="H149" s="135">
        <v>1</v>
      </c>
      <c r="I149" s="124">
        <f t="shared" si="193"/>
        <v>4907.88</v>
      </c>
      <c r="J149" s="124">
        <v>4907.88</v>
      </c>
      <c r="K149" s="135"/>
      <c r="L149" s="136"/>
      <c r="M149" s="137"/>
      <c r="N149" s="135"/>
      <c r="O149" s="136"/>
      <c r="P149" s="137"/>
      <c r="Q149" s="135"/>
      <c r="R149" s="136"/>
      <c r="S149" s="137"/>
      <c r="T149" s="135"/>
      <c r="U149" s="136"/>
      <c r="V149" s="137"/>
      <c r="W149" s="138">
        <f t="shared" si="198"/>
        <v>17580</v>
      </c>
      <c r="X149" s="127">
        <f t="shared" si="199"/>
        <v>4907.88</v>
      </c>
      <c r="Y149" s="127">
        <f t="shared" si="200"/>
        <v>12672.119999999999</v>
      </c>
      <c r="Z149" s="128">
        <f t="shared" si="201"/>
        <v>0.72082593856655286</v>
      </c>
      <c r="AA149" s="139"/>
      <c r="AB149" s="131"/>
      <c r="AC149" s="131"/>
      <c r="AD149" s="131"/>
      <c r="AE149" s="131"/>
      <c r="AF149" s="131"/>
      <c r="AG149" s="131"/>
    </row>
    <row r="150" spans="1:33" s="334" customFormat="1" ht="30" customHeight="1" thickBot="1" x14ac:dyDescent="0.3">
      <c r="A150" s="132"/>
      <c r="B150" s="133"/>
      <c r="C150" s="203"/>
      <c r="D150" s="202"/>
      <c r="E150" s="135"/>
      <c r="F150" s="136"/>
      <c r="G150" s="125">
        <f t="shared" si="184"/>
        <v>0</v>
      </c>
      <c r="H150" s="135"/>
      <c r="I150" s="136"/>
      <c r="J150" s="137">
        <f t="shared" ref="J150" si="202">H150*I150</f>
        <v>0</v>
      </c>
      <c r="K150" s="135"/>
      <c r="L150" s="136"/>
      <c r="M150" s="137"/>
      <c r="N150" s="135"/>
      <c r="O150" s="136"/>
      <c r="P150" s="137"/>
      <c r="Q150" s="135"/>
      <c r="R150" s="136"/>
      <c r="S150" s="137"/>
      <c r="T150" s="135"/>
      <c r="U150" s="136"/>
      <c r="V150" s="137"/>
      <c r="W150" s="138"/>
      <c r="X150" s="127"/>
      <c r="Y150" s="127"/>
      <c r="Z150" s="128"/>
      <c r="AA150" s="139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08" t="s">
        <v>76</v>
      </c>
      <c r="B151" s="155" t="s">
        <v>161</v>
      </c>
      <c r="C151" s="153" t="s">
        <v>162</v>
      </c>
      <c r="D151" s="141"/>
      <c r="E151" s="142">
        <f>SUM(E152:E154)</f>
        <v>0</v>
      </c>
      <c r="F151" s="143"/>
      <c r="G151" s="144">
        <f t="shared" ref="G151:H151" si="203">SUM(G152:G154)</f>
        <v>0</v>
      </c>
      <c r="H151" s="142">
        <f t="shared" si="203"/>
        <v>0</v>
      </c>
      <c r="I151" s="143"/>
      <c r="J151" s="144">
        <f t="shared" ref="J151:K151" si="204">SUM(J152:J154)</f>
        <v>0</v>
      </c>
      <c r="K151" s="142">
        <f t="shared" si="204"/>
        <v>0</v>
      </c>
      <c r="L151" s="143"/>
      <c r="M151" s="144">
        <f t="shared" ref="M151:N151" si="205">SUM(M152:M154)</f>
        <v>0</v>
      </c>
      <c r="N151" s="142">
        <f t="shared" si="205"/>
        <v>0</v>
      </c>
      <c r="O151" s="143"/>
      <c r="P151" s="144">
        <f t="shared" ref="P151:Q151" si="206">SUM(P152:P154)</f>
        <v>0</v>
      </c>
      <c r="Q151" s="142">
        <f t="shared" si="206"/>
        <v>0</v>
      </c>
      <c r="R151" s="143"/>
      <c r="S151" s="144">
        <f t="shared" ref="S151:T151" si="207">SUM(S152:S154)</f>
        <v>0</v>
      </c>
      <c r="T151" s="142">
        <f t="shared" si="207"/>
        <v>0</v>
      </c>
      <c r="U151" s="143"/>
      <c r="V151" s="144">
        <f t="shared" ref="V151:X151" si="208">SUM(V152:V154)</f>
        <v>0</v>
      </c>
      <c r="W151" s="144">
        <f t="shared" si="208"/>
        <v>0</v>
      </c>
      <c r="X151" s="144">
        <f t="shared" si="208"/>
        <v>0</v>
      </c>
      <c r="Y151" s="144">
        <f t="shared" si="170"/>
        <v>0</v>
      </c>
      <c r="Z151" s="144" t="e">
        <f t="shared" si="171"/>
        <v>#DIV/0!</v>
      </c>
      <c r="AA151" s="146"/>
      <c r="AB151" s="118"/>
      <c r="AC151" s="118"/>
      <c r="AD151" s="118"/>
      <c r="AE151" s="118"/>
      <c r="AF151" s="118"/>
      <c r="AG151" s="118"/>
    </row>
    <row r="152" spans="1:33" ht="30" customHeight="1" x14ac:dyDescent="0.25">
      <c r="A152" s="119" t="s">
        <v>79</v>
      </c>
      <c r="B152" s="120" t="s">
        <v>163</v>
      </c>
      <c r="C152" s="201" t="s">
        <v>164</v>
      </c>
      <c r="D152" s="202" t="s">
        <v>165</v>
      </c>
      <c r="E152" s="123"/>
      <c r="F152" s="124"/>
      <c r="G152" s="125">
        <f t="shared" ref="G152:G154" si="209">E152*F152</f>
        <v>0</v>
      </c>
      <c r="H152" s="123"/>
      <c r="I152" s="124"/>
      <c r="J152" s="125">
        <f t="shared" ref="J152:J154" si="210">H152*I152</f>
        <v>0</v>
      </c>
      <c r="K152" s="123"/>
      <c r="L152" s="124"/>
      <c r="M152" s="125">
        <f t="shared" ref="M152:M154" si="211">K152*L152</f>
        <v>0</v>
      </c>
      <c r="N152" s="123"/>
      <c r="O152" s="124"/>
      <c r="P152" s="125">
        <f t="shared" ref="P152:P154" si="212">N152*O152</f>
        <v>0</v>
      </c>
      <c r="Q152" s="123"/>
      <c r="R152" s="124"/>
      <c r="S152" s="125">
        <f t="shared" ref="S152:S154" si="213">Q152*R152</f>
        <v>0</v>
      </c>
      <c r="T152" s="123"/>
      <c r="U152" s="124"/>
      <c r="V152" s="125">
        <f t="shared" ref="V152:V154" si="214">T152*U152</f>
        <v>0</v>
      </c>
      <c r="W152" s="126">
        <f t="shared" ref="W152:W154" si="215">G152+M152+S152</f>
        <v>0</v>
      </c>
      <c r="X152" s="127">
        <f t="shared" ref="X152:X154" si="216">J152+P152+V152</f>
        <v>0</v>
      </c>
      <c r="Y152" s="127">
        <f t="shared" si="170"/>
        <v>0</v>
      </c>
      <c r="Z152" s="128" t="e">
        <f t="shared" si="171"/>
        <v>#DIV/0!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 x14ac:dyDescent="0.25">
      <c r="A153" s="119" t="s">
        <v>79</v>
      </c>
      <c r="B153" s="120" t="s">
        <v>166</v>
      </c>
      <c r="C153" s="201" t="s">
        <v>167</v>
      </c>
      <c r="D153" s="202" t="s">
        <v>165</v>
      </c>
      <c r="E153" s="123"/>
      <c r="F153" s="124"/>
      <c r="G153" s="125">
        <f t="shared" si="209"/>
        <v>0</v>
      </c>
      <c r="H153" s="123"/>
      <c r="I153" s="124"/>
      <c r="J153" s="125">
        <f t="shared" si="210"/>
        <v>0</v>
      </c>
      <c r="K153" s="123"/>
      <c r="L153" s="124"/>
      <c r="M153" s="125">
        <f t="shared" si="211"/>
        <v>0</v>
      </c>
      <c r="N153" s="123"/>
      <c r="O153" s="124"/>
      <c r="P153" s="125">
        <f t="shared" si="212"/>
        <v>0</v>
      </c>
      <c r="Q153" s="123"/>
      <c r="R153" s="124"/>
      <c r="S153" s="125">
        <f t="shared" si="213"/>
        <v>0</v>
      </c>
      <c r="T153" s="123"/>
      <c r="U153" s="124"/>
      <c r="V153" s="125">
        <f t="shared" si="214"/>
        <v>0</v>
      </c>
      <c r="W153" s="126">
        <f t="shared" si="215"/>
        <v>0</v>
      </c>
      <c r="X153" s="127">
        <f t="shared" si="216"/>
        <v>0</v>
      </c>
      <c r="Y153" s="127">
        <f t="shared" si="170"/>
        <v>0</v>
      </c>
      <c r="Z153" s="128" t="e">
        <f t="shared" si="171"/>
        <v>#DIV/0!</v>
      </c>
      <c r="AA153" s="129"/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132" t="s">
        <v>79</v>
      </c>
      <c r="B154" s="154" t="s">
        <v>168</v>
      </c>
      <c r="C154" s="203" t="s">
        <v>169</v>
      </c>
      <c r="D154" s="204" t="s">
        <v>165</v>
      </c>
      <c r="E154" s="135"/>
      <c r="F154" s="136"/>
      <c r="G154" s="137">
        <f t="shared" si="209"/>
        <v>0</v>
      </c>
      <c r="H154" s="135"/>
      <c r="I154" s="136"/>
      <c r="J154" s="137">
        <f t="shared" si="210"/>
        <v>0</v>
      </c>
      <c r="K154" s="135"/>
      <c r="L154" s="136"/>
      <c r="M154" s="137">
        <f t="shared" si="211"/>
        <v>0</v>
      </c>
      <c r="N154" s="135"/>
      <c r="O154" s="136"/>
      <c r="P154" s="137">
        <f t="shared" si="212"/>
        <v>0</v>
      </c>
      <c r="Q154" s="135"/>
      <c r="R154" s="136"/>
      <c r="S154" s="137">
        <f t="shared" si="213"/>
        <v>0</v>
      </c>
      <c r="T154" s="135"/>
      <c r="U154" s="136"/>
      <c r="V154" s="137">
        <f t="shared" si="214"/>
        <v>0</v>
      </c>
      <c r="W154" s="138">
        <f t="shared" si="215"/>
        <v>0</v>
      </c>
      <c r="X154" s="127">
        <f t="shared" si="216"/>
        <v>0</v>
      </c>
      <c r="Y154" s="127">
        <f t="shared" si="170"/>
        <v>0</v>
      </c>
      <c r="Z154" s="128" t="e">
        <f t="shared" si="171"/>
        <v>#DIV/0!</v>
      </c>
      <c r="AA154" s="139"/>
      <c r="AB154" s="131"/>
      <c r="AC154" s="131"/>
      <c r="AD154" s="131"/>
      <c r="AE154" s="131"/>
      <c r="AF154" s="131"/>
      <c r="AG154" s="131"/>
    </row>
    <row r="155" spans="1:33" ht="30" customHeight="1" x14ac:dyDescent="0.25">
      <c r="A155" s="108" t="s">
        <v>76</v>
      </c>
      <c r="B155" s="155" t="s">
        <v>170</v>
      </c>
      <c r="C155" s="153" t="s">
        <v>171</v>
      </c>
      <c r="D155" s="141"/>
      <c r="E155" s="142">
        <f>SUM(E156:E158)</f>
        <v>0</v>
      </c>
      <c r="F155" s="143"/>
      <c r="G155" s="144">
        <f t="shared" ref="G155:H155" si="217">SUM(G156:G158)</f>
        <v>0</v>
      </c>
      <c r="H155" s="142">
        <f t="shared" si="217"/>
        <v>0</v>
      </c>
      <c r="I155" s="143"/>
      <c r="J155" s="144">
        <f t="shared" ref="J155:K155" si="218">SUM(J156:J158)</f>
        <v>0</v>
      </c>
      <c r="K155" s="142">
        <f t="shared" si="218"/>
        <v>0</v>
      </c>
      <c r="L155" s="143"/>
      <c r="M155" s="144">
        <f t="shared" ref="M155:N155" si="219">SUM(M156:M158)</f>
        <v>0</v>
      </c>
      <c r="N155" s="142">
        <f t="shared" si="219"/>
        <v>0</v>
      </c>
      <c r="O155" s="143"/>
      <c r="P155" s="144">
        <f t="shared" ref="P155:Q155" si="220">SUM(P156:P158)</f>
        <v>0</v>
      </c>
      <c r="Q155" s="142">
        <f t="shared" si="220"/>
        <v>0</v>
      </c>
      <c r="R155" s="143"/>
      <c r="S155" s="144">
        <f t="shared" ref="S155:T155" si="221">SUM(S156:S158)</f>
        <v>0</v>
      </c>
      <c r="T155" s="142">
        <f t="shared" si="221"/>
        <v>0</v>
      </c>
      <c r="U155" s="143"/>
      <c r="V155" s="144">
        <f t="shared" ref="V155:X155" si="222">SUM(V156:V158)</f>
        <v>0</v>
      </c>
      <c r="W155" s="144">
        <f t="shared" si="222"/>
        <v>0</v>
      </c>
      <c r="X155" s="144">
        <f t="shared" si="222"/>
        <v>0</v>
      </c>
      <c r="Y155" s="144">
        <f t="shared" si="170"/>
        <v>0</v>
      </c>
      <c r="Z155" s="144" t="e">
        <f t="shared" si="171"/>
        <v>#DIV/0!</v>
      </c>
      <c r="AA155" s="146"/>
      <c r="AB155" s="118"/>
      <c r="AC155" s="118"/>
      <c r="AD155" s="118"/>
      <c r="AE155" s="118"/>
      <c r="AF155" s="118"/>
      <c r="AG155" s="118"/>
    </row>
    <row r="156" spans="1:33" ht="30" customHeight="1" x14ac:dyDescent="0.25">
      <c r="A156" s="119" t="s">
        <v>79</v>
      </c>
      <c r="B156" s="120" t="s">
        <v>172</v>
      </c>
      <c r="C156" s="187" t="s">
        <v>173</v>
      </c>
      <c r="D156" s="202" t="s">
        <v>112</v>
      </c>
      <c r="E156" s="123"/>
      <c r="F156" s="124"/>
      <c r="G156" s="125">
        <f t="shared" ref="G156:G158" si="223">E156*F156</f>
        <v>0</v>
      </c>
      <c r="H156" s="123"/>
      <c r="I156" s="124"/>
      <c r="J156" s="125">
        <f t="shared" ref="J156:J158" si="224">H156*I156</f>
        <v>0</v>
      </c>
      <c r="K156" s="123"/>
      <c r="L156" s="124"/>
      <c r="M156" s="125">
        <f t="shared" ref="M156:M158" si="225">K156*L156</f>
        <v>0</v>
      </c>
      <c r="N156" s="123"/>
      <c r="O156" s="124"/>
      <c r="P156" s="125">
        <f t="shared" ref="P156:P158" si="226">N156*O156</f>
        <v>0</v>
      </c>
      <c r="Q156" s="123"/>
      <c r="R156" s="124"/>
      <c r="S156" s="125">
        <f t="shared" ref="S156:S158" si="227">Q156*R156</f>
        <v>0</v>
      </c>
      <c r="T156" s="123"/>
      <c r="U156" s="124"/>
      <c r="V156" s="125">
        <f t="shared" ref="V156:V158" si="228">T156*U156</f>
        <v>0</v>
      </c>
      <c r="W156" s="126">
        <f t="shared" ref="W156:W158" si="229">G156+M156+S156</f>
        <v>0</v>
      </c>
      <c r="X156" s="127">
        <f t="shared" ref="X156:X158" si="230">J156+P156+V156</f>
        <v>0</v>
      </c>
      <c r="Y156" s="127">
        <f t="shared" si="170"/>
        <v>0</v>
      </c>
      <c r="Z156" s="128" t="e">
        <f t="shared" si="171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79</v>
      </c>
      <c r="B157" s="120" t="s">
        <v>174</v>
      </c>
      <c r="C157" s="187" t="s">
        <v>173</v>
      </c>
      <c r="D157" s="202" t="s">
        <v>112</v>
      </c>
      <c r="E157" s="123"/>
      <c r="F157" s="124"/>
      <c r="G157" s="125">
        <f t="shared" si="223"/>
        <v>0</v>
      </c>
      <c r="H157" s="123"/>
      <c r="I157" s="124"/>
      <c r="J157" s="125">
        <f t="shared" si="224"/>
        <v>0</v>
      </c>
      <c r="K157" s="123"/>
      <c r="L157" s="124"/>
      <c r="M157" s="125">
        <f t="shared" si="225"/>
        <v>0</v>
      </c>
      <c r="N157" s="123"/>
      <c r="O157" s="124"/>
      <c r="P157" s="125">
        <f t="shared" si="226"/>
        <v>0</v>
      </c>
      <c r="Q157" s="123"/>
      <c r="R157" s="124"/>
      <c r="S157" s="125">
        <f t="shared" si="227"/>
        <v>0</v>
      </c>
      <c r="T157" s="123"/>
      <c r="U157" s="124"/>
      <c r="V157" s="125">
        <f t="shared" si="228"/>
        <v>0</v>
      </c>
      <c r="W157" s="126">
        <f t="shared" si="229"/>
        <v>0</v>
      </c>
      <c r="X157" s="127">
        <f t="shared" si="230"/>
        <v>0</v>
      </c>
      <c r="Y157" s="127">
        <f t="shared" si="170"/>
        <v>0</v>
      </c>
      <c r="Z157" s="128" t="e">
        <f t="shared" si="171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32" t="s">
        <v>79</v>
      </c>
      <c r="B158" s="133" t="s">
        <v>175</v>
      </c>
      <c r="C158" s="163" t="s">
        <v>173</v>
      </c>
      <c r="D158" s="204" t="s">
        <v>112</v>
      </c>
      <c r="E158" s="135"/>
      <c r="F158" s="136"/>
      <c r="G158" s="137">
        <f t="shared" si="223"/>
        <v>0</v>
      </c>
      <c r="H158" s="135"/>
      <c r="I158" s="136"/>
      <c r="J158" s="137">
        <f t="shared" si="224"/>
        <v>0</v>
      </c>
      <c r="K158" s="135"/>
      <c r="L158" s="136"/>
      <c r="M158" s="137">
        <f t="shared" si="225"/>
        <v>0</v>
      </c>
      <c r="N158" s="135"/>
      <c r="O158" s="136"/>
      <c r="P158" s="137">
        <f t="shared" si="226"/>
        <v>0</v>
      </c>
      <c r="Q158" s="135"/>
      <c r="R158" s="136"/>
      <c r="S158" s="137">
        <f t="shared" si="227"/>
        <v>0</v>
      </c>
      <c r="T158" s="135"/>
      <c r="U158" s="136"/>
      <c r="V158" s="137">
        <f t="shared" si="228"/>
        <v>0</v>
      </c>
      <c r="W158" s="138">
        <f t="shared" si="229"/>
        <v>0</v>
      </c>
      <c r="X158" s="127">
        <f t="shared" si="230"/>
        <v>0</v>
      </c>
      <c r="Y158" s="127">
        <f t="shared" si="170"/>
        <v>0</v>
      </c>
      <c r="Z158" s="128" t="e">
        <f t="shared" si="171"/>
        <v>#DIV/0!</v>
      </c>
      <c r="AA158" s="139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108" t="s">
        <v>76</v>
      </c>
      <c r="B159" s="155" t="s">
        <v>176</v>
      </c>
      <c r="C159" s="153" t="s">
        <v>177</v>
      </c>
      <c r="D159" s="141"/>
      <c r="E159" s="142">
        <f>SUM(E160:E162)</f>
        <v>0</v>
      </c>
      <c r="F159" s="143"/>
      <c r="G159" s="144">
        <f t="shared" ref="G159:H159" si="231">SUM(G160:G162)</f>
        <v>0</v>
      </c>
      <c r="H159" s="142">
        <f t="shared" si="231"/>
        <v>0</v>
      </c>
      <c r="I159" s="143"/>
      <c r="J159" s="144">
        <f t="shared" ref="J159:K159" si="232">SUM(J160:J162)</f>
        <v>0</v>
      </c>
      <c r="K159" s="142">
        <f t="shared" si="232"/>
        <v>0</v>
      </c>
      <c r="L159" s="143"/>
      <c r="M159" s="144">
        <f t="shared" ref="M159:N159" si="233">SUM(M160:M162)</f>
        <v>0</v>
      </c>
      <c r="N159" s="142">
        <f t="shared" si="233"/>
        <v>0</v>
      </c>
      <c r="O159" s="143"/>
      <c r="P159" s="144">
        <f t="shared" ref="P159:Q159" si="234">SUM(P160:P162)</f>
        <v>0</v>
      </c>
      <c r="Q159" s="142">
        <f t="shared" si="234"/>
        <v>0</v>
      </c>
      <c r="R159" s="143"/>
      <c r="S159" s="144">
        <f t="shared" ref="S159:T159" si="235">SUM(S160:S162)</f>
        <v>0</v>
      </c>
      <c r="T159" s="142">
        <f t="shared" si="235"/>
        <v>0</v>
      </c>
      <c r="U159" s="143"/>
      <c r="V159" s="144">
        <f t="shared" ref="V159:X159" si="236">SUM(V160:V162)</f>
        <v>0</v>
      </c>
      <c r="W159" s="144">
        <f t="shared" si="236"/>
        <v>0</v>
      </c>
      <c r="X159" s="144">
        <f t="shared" si="236"/>
        <v>0</v>
      </c>
      <c r="Y159" s="144">
        <f t="shared" si="170"/>
        <v>0</v>
      </c>
      <c r="Z159" s="144" t="e">
        <f t="shared" si="171"/>
        <v>#DIV/0!</v>
      </c>
      <c r="AA159" s="146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119" t="s">
        <v>79</v>
      </c>
      <c r="B160" s="120" t="s">
        <v>178</v>
      </c>
      <c r="C160" s="187" t="s">
        <v>173</v>
      </c>
      <c r="D160" s="202" t="s">
        <v>112</v>
      </c>
      <c r="E160" s="123"/>
      <c r="F160" s="124"/>
      <c r="G160" s="125">
        <f t="shared" ref="G160:G162" si="237">E160*F160</f>
        <v>0</v>
      </c>
      <c r="H160" s="123"/>
      <c r="I160" s="124"/>
      <c r="J160" s="125">
        <f t="shared" ref="J160:J162" si="238">H160*I160</f>
        <v>0</v>
      </c>
      <c r="K160" s="123"/>
      <c r="L160" s="124"/>
      <c r="M160" s="125">
        <f t="shared" ref="M160:M162" si="239">K160*L160</f>
        <v>0</v>
      </c>
      <c r="N160" s="123"/>
      <c r="O160" s="124"/>
      <c r="P160" s="125">
        <f t="shared" ref="P160:P162" si="240">N160*O160</f>
        <v>0</v>
      </c>
      <c r="Q160" s="123"/>
      <c r="R160" s="124"/>
      <c r="S160" s="125">
        <f t="shared" ref="S160:S162" si="241">Q160*R160</f>
        <v>0</v>
      </c>
      <c r="T160" s="123"/>
      <c r="U160" s="124"/>
      <c r="V160" s="125">
        <f t="shared" ref="V160:V162" si="242">T160*U160</f>
        <v>0</v>
      </c>
      <c r="W160" s="126">
        <f t="shared" ref="W160:W162" si="243">G160+M160+S160</f>
        <v>0</v>
      </c>
      <c r="X160" s="127">
        <f t="shared" ref="X160:X162" si="244">J160+P160+V160</f>
        <v>0</v>
      </c>
      <c r="Y160" s="127">
        <f t="shared" si="170"/>
        <v>0</v>
      </c>
      <c r="Z160" s="128" t="e">
        <f t="shared" si="171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79</v>
      </c>
      <c r="B161" s="120" t="s">
        <v>179</v>
      </c>
      <c r="C161" s="187" t="s">
        <v>173</v>
      </c>
      <c r="D161" s="202" t="s">
        <v>112</v>
      </c>
      <c r="E161" s="123"/>
      <c r="F161" s="124"/>
      <c r="G161" s="125">
        <f t="shared" si="237"/>
        <v>0</v>
      </c>
      <c r="H161" s="123"/>
      <c r="I161" s="124"/>
      <c r="J161" s="125">
        <f t="shared" si="238"/>
        <v>0</v>
      </c>
      <c r="K161" s="123"/>
      <c r="L161" s="124"/>
      <c r="M161" s="125">
        <f t="shared" si="239"/>
        <v>0</v>
      </c>
      <c r="N161" s="123"/>
      <c r="O161" s="124"/>
      <c r="P161" s="125">
        <f t="shared" si="240"/>
        <v>0</v>
      </c>
      <c r="Q161" s="123"/>
      <c r="R161" s="124"/>
      <c r="S161" s="125">
        <f t="shared" si="241"/>
        <v>0</v>
      </c>
      <c r="T161" s="123"/>
      <c r="U161" s="124"/>
      <c r="V161" s="125">
        <f t="shared" si="242"/>
        <v>0</v>
      </c>
      <c r="W161" s="126">
        <f t="shared" si="243"/>
        <v>0</v>
      </c>
      <c r="X161" s="127">
        <f t="shared" si="244"/>
        <v>0</v>
      </c>
      <c r="Y161" s="127">
        <f t="shared" si="170"/>
        <v>0</v>
      </c>
      <c r="Z161" s="128" t="e">
        <f t="shared" si="171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79</v>
      </c>
      <c r="B162" s="154" t="s">
        <v>180</v>
      </c>
      <c r="C162" s="163" t="s">
        <v>173</v>
      </c>
      <c r="D162" s="204" t="s">
        <v>112</v>
      </c>
      <c r="E162" s="135"/>
      <c r="F162" s="136"/>
      <c r="G162" s="137">
        <f t="shared" si="237"/>
        <v>0</v>
      </c>
      <c r="H162" s="135"/>
      <c r="I162" s="136"/>
      <c r="J162" s="137">
        <f t="shared" si="238"/>
        <v>0</v>
      </c>
      <c r="K162" s="135"/>
      <c r="L162" s="136"/>
      <c r="M162" s="137">
        <f t="shared" si="239"/>
        <v>0</v>
      </c>
      <c r="N162" s="135"/>
      <c r="O162" s="136"/>
      <c r="P162" s="137">
        <f t="shared" si="240"/>
        <v>0</v>
      </c>
      <c r="Q162" s="135"/>
      <c r="R162" s="136"/>
      <c r="S162" s="137">
        <f t="shared" si="241"/>
        <v>0</v>
      </c>
      <c r="T162" s="135"/>
      <c r="U162" s="136"/>
      <c r="V162" s="137">
        <f t="shared" si="242"/>
        <v>0</v>
      </c>
      <c r="W162" s="138">
        <f t="shared" si="243"/>
        <v>0</v>
      </c>
      <c r="X162" s="127">
        <f t="shared" si="244"/>
        <v>0</v>
      </c>
      <c r="Y162" s="165">
        <f t="shared" si="170"/>
        <v>0</v>
      </c>
      <c r="Z162" s="128" t="e">
        <f t="shared" si="171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66" t="s">
        <v>181</v>
      </c>
      <c r="B163" s="167"/>
      <c r="C163" s="168"/>
      <c r="D163" s="169"/>
      <c r="E163" s="173">
        <f>E159+E155+E151+E67+E63</f>
        <v>600</v>
      </c>
      <c r="F163" s="189"/>
      <c r="G163" s="172">
        <f>G159+G155+G151+G67+G63</f>
        <v>337556.12</v>
      </c>
      <c r="H163" s="173">
        <f>H159+H155+H151+H67+H63</f>
        <v>573</v>
      </c>
      <c r="I163" s="189"/>
      <c r="J163" s="172">
        <f>J159+J155+J151+J67+J63</f>
        <v>322752.91999999993</v>
      </c>
      <c r="K163" s="190">
        <f>K159+K155+K151+K67+K63</f>
        <v>0</v>
      </c>
      <c r="L163" s="189"/>
      <c r="M163" s="172">
        <f>M159+M155+M151+M67+M63</f>
        <v>0</v>
      </c>
      <c r="N163" s="190">
        <f>N159+N155+N151+N67+N63</f>
        <v>0</v>
      </c>
      <c r="O163" s="189"/>
      <c r="P163" s="172">
        <f>P159+P155+P151+P67+P63</f>
        <v>0</v>
      </c>
      <c r="Q163" s="190">
        <f>Q159+Q155+Q151+Q67+Q63</f>
        <v>0</v>
      </c>
      <c r="R163" s="189"/>
      <c r="S163" s="172">
        <f>S159+S155+S151+S67+S63</f>
        <v>0</v>
      </c>
      <c r="T163" s="190">
        <f>T159+T155+T151+T67+T63</f>
        <v>0</v>
      </c>
      <c r="U163" s="189"/>
      <c r="V163" s="172">
        <f>V159+V155+V151+V67+V63</f>
        <v>0</v>
      </c>
      <c r="W163" s="191">
        <f>W159+W155+W151+W67+W63</f>
        <v>337556.12</v>
      </c>
      <c r="X163" s="205">
        <f>X159+X155+X151+X67+X63</f>
        <v>322752.91999999993</v>
      </c>
      <c r="Y163" s="206">
        <f t="shared" si="170"/>
        <v>14803.20000000007</v>
      </c>
      <c r="Z163" s="206">
        <f t="shared" si="171"/>
        <v>4.3854041218390795E-2</v>
      </c>
      <c r="AA163" s="177"/>
      <c r="AB163" s="7"/>
      <c r="AC163" s="7"/>
      <c r="AD163" s="7"/>
      <c r="AE163" s="7"/>
      <c r="AF163" s="7"/>
      <c r="AG163" s="7"/>
    </row>
    <row r="164" spans="1:33" ht="30" customHeight="1" x14ac:dyDescent="0.25">
      <c r="A164" s="207" t="s">
        <v>74</v>
      </c>
      <c r="B164" s="208">
        <v>5</v>
      </c>
      <c r="C164" s="209" t="s">
        <v>182</v>
      </c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6"/>
      <c r="X164" s="106"/>
      <c r="Y164" s="210"/>
      <c r="Z164" s="106"/>
      <c r="AA164" s="107"/>
      <c r="AB164" s="7"/>
      <c r="AC164" s="7"/>
      <c r="AD164" s="7"/>
      <c r="AE164" s="7"/>
      <c r="AF164" s="7"/>
      <c r="AG164" s="7"/>
    </row>
    <row r="165" spans="1:33" ht="30" customHeight="1" x14ac:dyDescent="0.25">
      <c r="A165" s="108" t="s">
        <v>76</v>
      </c>
      <c r="B165" s="155" t="s">
        <v>183</v>
      </c>
      <c r="C165" s="140" t="s">
        <v>184</v>
      </c>
      <c r="D165" s="141"/>
      <c r="E165" s="142">
        <f>SUM(E166:E168)</f>
        <v>0</v>
      </c>
      <c r="F165" s="143"/>
      <c r="G165" s="144">
        <f t="shared" ref="G165:H165" si="245">SUM(G166:G168)</f>
        <v>0</v>
      </c>
      <c r="H165" s="142">
        <f t="shared" si="245"/>
        <v>0</v>
      </c>
      <c r="I165" s="143"/>
      <c r="J165" s="144">
        <f t="shared" ref="J165:K165" si="246">SUM(J166:J168)</f>
        <v>0</v>
      </c>
      <c r="K165" s="142">
        <f t="shared" si="246"/>
        <v>0</v>
      </c>
      <c r="L165" s="143"/>
      <c r="M165" s="144">
        <f t="shared" ref="M165:N165" si="247">SUM(M166:M168)</f>
        <v>0</v>
      </c>
      <c r="N165" s="142">
        <f t="shared" si="247"/>
        <v>0</v>
      </c>
      <c r="O165" s="143"/>
      <c r="P165" s="144">
        <f t="shared" ref="P165:Q165" si="248">SUM(P166:P168)</f>
        <v>0</v>
      </c>
      <c r="Q165" s="142">
        <f t="shared" si="248"/>
        <v>0</v>
      </c>
      <c r="R165" s="143"/>
      <c r="S165" s="144">
        <f t="shared" ref="S165:T165" si="249">SUM(S166:S168)</f>
        <v>0</v>
      </c>
      <c r="T165" s="142">
        <f t="shared" si="249"/>
        <v>0</v>
      </c>
      <c r="U165" s="143"/>
      <c r="V165" s="144">
        <f t="shared" ref="V165:X165" si="250">SUM(V166:V168)</f>
        <v>0</v>
      </c>
      <c r="W165" s="211">
        <f t="shared" si="250"/>
        <v>0</v>
      </c>
      <c r="X165" s="211">
        <f t="shared" si="250"/>
        <v>0</v>
      </c>
      <c r="Y165" s="211">
        <f t="shared" ref="Y165:Y177" si="251">W165-X165</f>
        <v>0</v>
      </c>
      <c r="Z165" s="116" t="e">
        <f t="shared" ref="Z165:Z177" si="252">Y165/W165</f>
        <v>#DIV/0!</v>
      </c>
      <c r="AA165" s="146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19" t="s">
        <v>79</v>
      </c>
      <c r="B166" s="120" t="s">
        <v>185</v>
      </c>
      <c r="C166" s="212" t="s">
        <v>186</v>
      </c>
      <c r="D166" s="202" t="s">
        <v>187</v>
      </c>
      <c r="E166" s="123"/>
      <c r="F166" s="124"/>
      <c r="G166" s="125">
        <f t="shared" ref="G166:G168" si="253">E166*F166</f>
        <v>0</v>
      </c>
      <c r="H166" s="123"/>
      <c r="I166" s="124"/>
      <c r="J166" s="125">
        <f t="shared" ref="J166:J168" si="254">H166*I166</f>
        <v>0</v>
      </c>
      <c r="K166" s="123"/>
      <c r="L166" s="124"/>
      <c r="M166" s="125">
        <f t="shared" ref="M166:M168" si="255">K166*L166</f>
        <v>0</v>
      </c>
      <c r="N166" s="123"/>
      <c r="O166" s="124"/>
      <c r="P166" s="125">
        <f t="shared" ref="P166:P168" si="256">N166*O166</f>
        <v>0</v>
      </c>
      <c r="Q166" s="123"/>
      <c r="R166" s="124"/>
      <c r="S166" s="125">
        <f t="shared" ref="S166:S168" si="257">Q166*R166</f>
        <v>0</v>
      </c>
      <c r="T166" s="123"/>
      <c r="U166" s="124"/>
      <c r="V166" s="125">
        <f t="shared" ref="V166:V168" si="258">T166*U166</f>
        <v>0</v>
      </c>
      <c r="W166" s="126">
        <f t="shared" ref="W166:W168" si="259">G166+M166+S166</f>
        <v>0</v>
      </c>
      <c r="X166" s="127">
        <f t="shared" ref="X166:X168" si="260">J166+P166+V166</f>
        <v>0</v>
      </c>
      <c r="Y166" s="127">
        <f t="shared" si="251"/>
        <v>0</v>
      </c>
      <c r="Z166" s="128" t="e">
        <f t="shared" si="252"/>
        <v>#DIV/0!</v>
      </c>
      <c r="AA166" s="129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19" t="s">
        <v>79</v>
      </c>
      <c r="B167" s="120" t="s">
        <v>188</v>
      </c>
      <c r="C167" s="212" t="s">
        <v>186</v>
      </c>
      <c r="D167" s="202" t="s">
        <v>187</v>
      </c>
      <c r="E167" s="123"/>
      <c r="F167" s="124"/>
      <c r="G167" s="125">
        <f t="shared" si="253"/>
        <v>0</v>
      </c>
      <c r="H167" s="123"/>
      <c r="I167" s="124"/>
      <c r="J167" s="125">
        <f t="shared" si="254"/>
        <v>0</v>
      </c>
      <c r="K167" s="123"/>
      <c r="L167" s="124"/>
      <c r="M167" s="125">
        <f t="shared" si="255"/>
        <v>0</v>
      </c>
      <c r="N167" s="123"/>
      <c r="O167" s="124"/>
      <c r="P167" s="125">
        <f t="shared" si="256"/>
        <v>0</v>
      </c>
      <c r="Q167" s="123"/>
      <c r="R167" s="124"/>
      <c r="S167" s="125">
        <f t="shared" si="257"/>
        <v>0</v>
      </c>
      <c r="T167" s="123"/>
      <c r="U167" s="124"/>
      <c r="V167" s="125">
        <f t="shared" si="258"/>
        <v>0</v>
      </c>
      <c r="W167" s="126">
        <f t="shared" si="259"/>
        <v>0</v>
      </c>
      <c r="X167" s="127">
        <f t="shared" si="260"/>
        <v>0</v>
      </c>
      <c r="Y167" s="127">
        <f t="shared" si="251"/>
        <v>0</v>
      </c>
      <c r="Z167" s="128" t="e">
        <f t="shared" si="252"/>
        <v>#DIV/0!</v>
      </c>
      <c r="AA167" s="129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32" t="s">
        <v>79</v>
      </c>
      <c r="B168" s="133" t="s">
        <v>189</v>
      </c>
      <c r="C168" s="212" t="s">
        <v>186</v>
      </c>
      <c r="D168" s="204" t="s">
        <v>187</v>
      </c>
      <c r="E168" s="135"/>
      <c r="F168" s="136"/>
      <c r="G168" s="137">
        <f t="shared" si="253"/>
        <v>0</v>
      </c>
      <c r="H168" s="135"/>
      <c r="I168" s="136"/>
      <c r="J168" s="137">
        <f t="shared" si="254"/>
        <v>0</v>
      </c>
      <c r="K168" s="135"/>
      <c r="L168" s="136"/>
      <c r="M168" s="137">
        <f t="shared" si="255"/>
        <v>0</v>
      </c>
      <c r="N168" s="135"/>
      <c r="O168" s="136"/>
      <c r="P168" s="137">
        <f t="shared" si="256"/>
        <v>0</v>
      </c>
      <c r="Q168" s="135"/>
      <c r="R168" s="136"/>
      <c r="S168" s="137">
        <f t="shared" si="257"/>
        <v>0</v>
      </c>
      <c r="T168" s="135"/>
      <c r="U168" s="136"/>
      <c r="V168" s="137">
        <f t="shared" si="258"/>
        <v>0</v>
      </c>
      <c r="W168" s="138">
        <f t="shared" si="259"/>
        <v>0</v>
      </c>
      <c r="X168" s="127">
        <f t="shared" si="260"/>
        <v>0</v>
      </c>
      <c r="Y168" s="127">
        <f t="shared" si="251"/>
        <v>0</v>
      </c>
      <c r="Z168" s="128" t="e">
        <f t="shared" si="252"/>
        <v>#DIV/0!</v>
      </c>
      <c r="AA168" s="139"/>
      <c r="AB168" s="131"/>
      <c r="AC168" s="131"/>
      <c r="AD168" s="131"/>
      <c r="AE168" s="131"/>
      <c r="AF168" s="131"/>
      <c r="AG168" s="131"/>
    </row>
    <row r="169" spans="1:33" ht="30" customHeight="1" x14ac:dyDescent="0.25">
      <c r="A169" s="108" t="s">
        <v>76</v>
      </c>
      <c r="B169" s="155" t="s">
        <v>190</v>
      </c>
      <c r="C169" s="140" t="s">
        <v>191</v>
      </c>
      <c r="D169" s="213"/>
      <c r="E169" s="214">
        <f>SUM(E170:E172)</f>
        <v>0</v>
      </c>
      <c r="F169" s="143"/>
      <c r="G169" s="144">
        <f t="shared" ref="G169:H169" si="261">SUM(G170:G172)</f>
        <v>0</v>
      </c>
      <c r="H169" s="214">
        <f t="shared" si="261"/>
        <v>0</v>
      </c>
      <c r="I169" s="143"/>
      <c r="J169" s="144">
        <f t="shared" ref="J169:K169" si="262">SUM(J170:J172)</f>
        <v>0</v>
      </c>
      <c r="K169" s="214">
        <f t="shared" si="262"/>
        <v>0</v>
      </c>
      <c r="L169" s="143"/>
      <c r="M169" s="144">
        <f t="shared" ref="M169:N169" si="263">SUM(M170:M172)</f>
        <v>0</v>
      </c>
      <c r="N169" s="214">
        <f t="shared" si="263"/>
        <v>0</v>
      </c>
      <c r="O169" s="143"/>
      <c r="P169" s="144">
        <f t="shared" ref="P169:Q169" si="264">SUM(P170:P172)</f>
        <v>0</v>
      </c>
      <c r="Q169" s="214">
        <f t="shared" si="264"/>
        <v>0</v>
      </c>
      <c r="R169" s="143"/>
      <c r="S169" s="144">
        <f t="shared" ref="S169:T169" si="265">SUM(S170:S172)</f>
        <v>0</v>
      </c>
      <c r="T169" s="214">
        <f t="shared" si="265"/>
        <v>0</v>
      </c>
      <c r="U169" s="143"/>
      <c r="V169" s="144">
        <f t="shared" ref="V169:X169" si="266">SUM(V170:V172)</f>
        <v>0</v>
      </c>
      <c r="W169" s="211">
        <f t="shared" si="266"/>
        <v>0</v>
      </c>
      <c r="X169" s="211">
        <f t="shared" si="266"/>
        <v>0</v>
      </c>
      <c r="Y169" s="211">
        <f t="shared" si="251"/>
        <v>0</v>
      </c>
      <c r="Z169" s="211" t="e">
        <f t="shared" si="252"/>
        <v>#DIV/0!</v>
      </c>
      <c r="AA169" s="146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79</v>
      </c>
      <c r="B170" s="120" t="s">
        <v>192</v>
      </c>
      <c r="C170" s="212" t="s">
        <v>193</v>
      </c>
      <c r="D170" s="215" t="s">
        <v>112</v>
      </c>
      <c r="E170" s="123"/>
      <c r="F170" s="124"/>
      <c r="G170" s="125">
        <f t="shared" ref="G170:G172" si="267">E170*F170</f>
        <v>0</v>
      </c>
      <c r="H170" s="123"/>
      <c r="I170" s="124"/>
      <c r="J170" s="125">
        <f t="shared" ref="J170:J172" si="268">H170*I170</f>
        <v>0</v>
      </c>
      <c r="K170" s="123"/>
      <c r="L170" s="124"/>
      <c r="M170" s="125">
        <f t="shared" ref="M170:M172" si="269">K170*L170</f>
        <v>0</v>
      </c>
      <c r="N170" s="123"/>
      <c r="O170" s="124"/>
      <c r="P170" s="125">
        <f t="shared" ref="P170:P172" si="270">N170*O170</f>
        <v>0</v>
      </c>
      <c r="Q170" s="123"/>
      <c r="R170" s="124"/>
      <c r="S170" s="125">
        <f t="shared" ref="S170:S172" si="271">Q170*R170</f>
        <v>0</v>
      </c>
      <c r="T170" s="123"/>
      <c r="U170" s="124"/>
      <c r="V170" s="125">
        <f t="shared" ref="V170:V172" si="272">T170*U170</f>
        <v>0</v>
      </c>
      <c r="W170" s="126">
        <f t="shared" ref="W170:W172" si="273">G170+M170+S170</f>
        <v>0</v>
      </c>
      <c r="X170" s="127">
        <f t="shared" ref="X170:X172" si="274">J170+P170+V170</f>
        <v>0</v>
      </c>
      <c r="Y170" s="127">
        <f t="shared" si="251"/>
        <v>0</v>
      </c>
      <c r="Z170" s="128" t="e">
        <f t="shared" si="252"/>
        <v>#DIV/0!</v>
      </c>
      <c r="AA170" s="129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19" t="s">
        <v>79</v>
      </c>
      <c r="B171" s="120" t="s">
        <v>194</v>
      </c>
      <c r="C171" s="187" t="s">
        <v>193</v>
      </c>
      <c r="D171" s="202" t="s">
        <v>112</v>
      </c>
      <c r="E171" s="123"/>
      <c r="F171" s="124"/>
      <c r="G171" s="125">
        <f t="shared" si="267"/>
        <v>0</v>
      </c>
      <c r="H171" s="123"/>
      <c r="I171" s="124"/>
      <c r="J171" s="125">
        <f t="shared" si="268"/>
        <v>0</v>
      </c>
      <c r="K171" s="123"/>
      <c r="L171" s="124"/>
      <c r="M171" s="125">
        <f t="shared" si="269"/>
        <v>0</v>
      </c>
      <c r="N171" s="123"/>
      <c r="O171" s="124"/>
      <c r="P171" s="125">
        <f t="shared" si="270"/>
        <v>0</v>
      </c>
      <c r="Q171" s="123"/>
      <c r="R171" s="124"/>
      <c r="S171" s="125">
        <f t="shared" si="271"/>
        <v>0</v>
      </c>
      <c r="T171" s="123"/>
      <c r="U171" s="124"/>
      <c r="V171" s="125">
        <f t="shared" si="272"/>
        <v>0</v>
      </c>
      <c r="W171" s="126">
        <f t="shared" si="273"/>
        <v>0</v>
      </c>
      <c r="X171" s="127">
        <f t="shared" si="274"/>
        <v>0</v>
      </c>
      <c r="Y171" s="127">
        <f t="shared" si="251"/>
        <v>0</v>
      </c>
      <c r="Z171" s="128" t="e">
        <f t="shared" si="252"/>
        <v>#DIV/0!</v>
      </c>
      <c r="AA171" s="129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32" t="s">
        <v>79</v>
      </c>
      <c r="B172" s="133" t="s">
        <v>195</v>
      </c>
      <c r="C172" s="163" t="s">
        <v>193</v>
      </c>
      <c r="D172" s="204" t="s">
        <v>112</v>
      </c>
      <c r="E172" s="135"/>
      <c r="F172" s="136"/>
      <c r="G172" s="137">
        <f t="shared" si="267"/>
        <v>0</v>
      </c>
      <c r="H172" s="135"/>
      <c r="I172" s="136"/>
      <c r="J172" s="137">
        <f t="shared" si="268"/>
        <v>0</v>
      </c>
      <c r="K172" s="135"/>
      <c r="L172" s="136"/>
      <c r="M172" s="137">
        <f t="shared" si="269"/>
        <v>0</v>
      </c>
      <c r="N172" s="135"/>
      <c r="O172" s="136"/>
      <c r="P172" s="137">
        <f t="shared" si="270"/>
        <v>0</v>
      </c>
      <c r="Q172" s="135"/>
      <c r="R172" s="136"/>
      <c r="S172" s="137">
        <f t="shared" si="271"/>
        <v>0</v>
      </c>
      <c r="T172" s="135"/>
      <c r="U172" s="136"/>
      <c r="V172" s="137">
        <f t="shared" si="272"/>
        <v>0</v>
      </c>
      <c r="W172" s="138">
        <f t="shared" si="273"/>
        <v>0</v>
      </c>
      <c r="X172" s="127">
        <f t="shared" si="274"/>
        <v>0</v>
      </c>
      <c r="Y172" s="127">
        <f t="shared" si="251"/>
        <v>0</v>
      </c>
      <c r="Z172" s="128" t="e">
        <f t="shared" si="252"/>
        <v>#DIV/0!</v>
      </c>
      <c r="AA172" s="139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08" t="s">
        <v>76</v>
      </c>
      <c r="B173" s="155" t="s">
        <v>196</v>
      </c>
      <c r="C173" s="216" t="s">
        <v>197</v>
      </c>
      <c r="D173" s="217"/>
      <c r="E173" s="214">
        <f>SUM(E174:E176)</f>
        <v>0</v>
      </c>
      <c r="F173" s="143"/>
      <c r="G173" s="144">
        <f t="shared" ref="G173:H173" si="275">SUM(G174:G176)</f>
        <v>0</v>
      </c>
      <c r="H173" s="214">
        <f t="shared" si="275"/>
        <v>0</v>
      </c>
      <c r="I173" s="143"/>
      <c r="J173" s="144">
        <f t="shared" ref="J173:K173" si="276">SUM(J174:J176)</f>
        <v>0</v>
      </c>
      <c r="K173" s="214">
        <f t="shared" si="276"/>
        <v>0</v>
      </c>
      <c r="L173" s="143"/>
      <c r="M173" s="144">
        <f t="shared" ref="M173:N173" si="277">SUM(M174:M176)</f>
        <v>0</v>
      </c>
      <c r="N173" s="214">
        <f t="shared" si="277"/>
        <v>0</v>
      </c>
      <c r="O173" s="143"/>
      <c r="P173" s="144">
        <f t="shared" ref="P173:Q173" si="278">SUM(P174:P176)</f>
        <v>0</v>
      </c>
      <c r="Q173" s="214">
        <f t="shared" si="278"/>
        <v>0</v>
      </c>
      <c r="R173" s="143"/>
      <c r="S173" s="144">
        <f t="shared" ref="S173:T173" si="279">SUM(S174:S176)</f>
        <v>0</v>
      </c>
      <c r="T173" s="214">
        <f t="shared" si="279"/>
        <v>0</v>
      </c>
      <c r="U173" s="143"/>
      <c r="V173" s="144">
        <f t="shared" ref="V173:X173" si="280">SUM(V174:V176)</f>
        <v>0</v>
      </c>
      <c r="W173" s="211">
        <f t="shared" si="280"/>
        <v>0</v>
      </c>
      <c r="X173" s="211">
        <f t="shared" si="280"/>
        <v>0</v>
      </c>
      <c r="Y173" s="211">
        <f t="shared" si="251"/>
        <v>0</v>
      </c>
      <c r="Z173" s="211" t="e">
        <f t="shared" si="252"/>
        <v>#DIV/0!</v>
      </c>
      <c r="AA173" s="146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79</v>
      </c>
      <c r="B174" s="120" t="s">
        <v>198</v>
      </c>
      <c r="C174" s="218" t="s">
        <v>118</v>
      </c>
      <c r="D174" s="219" t="s">
        <v>119</v>
      </c>
      <c r="E174" s="123"/>
      <c r="F174" s="124"/>
      <c r="G174" s="125">
        <f t="shared" ref="G174:G176" si="281">E174*F174</f>
        <v>0</v>
      </c>
      <c r="H174" s="123"/>
      <c r="I174" s="124"/>
      <c r="J174" s="125">
        <f t="shared" ref="J174:J176" si="282">H174*I174</f>
        <v>0</v>
      </c>
      <c r="K174" s="123"/>
      <c r="L174" s="124"/>
      <c r="M174" s="125">
        <f t="shared" ref="M174:M176" si="283">K174*L174</f>
        <v>0</v>
      </c>
      <c r="N174" s="123"/>
      <c r="O174" s="124"/>
      <c r="P174" s="125">
        <f t="shared" ref="P174:P176" si="284">N174*O174</f>
        <v>0</v>
      </c>
      <c r="Q174" s="123"/>
      <c r="R174" s="124"/>
      <c r="S174" s="125">
        <f t="shared" ref="S174:S176" si="285">Q174*R174</f>
        <v>0</v>
      </c>
      <c r="T174" s="123"/>
      <c r="U174" s="124"/>
      <c r="V174" s="125">
        <f t="shared" ref="V174:V176" si="286">T174*U174</f>
        <v>0</v>
      </c>
      <c r="W174" s="126">
        <f t="shared" ref="W174:W176" si="287">G174+M174+S174</f>
        <v>0</v>
      </c>
      <c r="X174" s="127">
        <f t="shared" ref="X174:X176" si="288">J174+P174+V174</f>
        <v>0</v>
      </c>
      <c r="Y174" s="127">
        <f t="shared" si="251"/>
        <v>0</v>
      </c>
      <c r="Z174" s="128" t="e">
        <f t="shared" si="252"/>
        <v>#DIV/0!</v>
      </c>
      <c r="AA174" s="129"/>
      <c r="AB174" s="130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79</v>
      </c>
      <c r="B175" s="120" t="s">
        <v>199</v>
      </c>
      <c r="C175" s="218" t="s">
        <v>118</v>
      </c>
      <c r="D175" s="219" t="s">
        <v>119</v>
      </c>
      <c r="E175" s="123"/>
      <c r="F175" s="124"/>
      <c r="G175" s="125">
        <f t="shared" si="281"/>
        <v>0</v>
      </c>
      <c r="H175" s="123"/>
      <c r="I175" s="124"/>
      <c r="J175" s="125">
        <f t="shared" si="282"/>
        <v>0</v>
      </c>
      <c r="K175" s="123"/>
      <c r="L175" s="124"/>
      <c r="M175" s="125">
        <f t="shared" si="283"/>
        <v>0</v>
      </c>
      <c r="N175" s="123"/>
      <c r="O175" s="124"/>
      <c r="P175" s="125">
        <f t="shared" si="284"/>
        <v>0</v>
      </c>
      <c r="Q175" s="123"/>
      <c r="R175" s="124"/>
      <c r="S175" s="125">
        <f t="shared" si="285"/>
        <v>0</v>
      </c>
      <c r="T175" s="123"/>
      <c r="U175" s="124"/>
      <c r="V175" s="125">
        <f t="shared" si="286"/>
        <v>0</v>
      </c>
      <c r="W175" s="126">
        <f t="shared" si="287"/>
        <v>0</v>
      </c>
      <c r="X175" s="127">
        <f t="shared" si="288"/>
        <v>0</v>
      </c>
      <c r="Y175" s="127">
        <f t="shared" si="251"/>
        <v>0</v>
      </c>
      <c r="Z175" s="128" t="e">
        <f t="shared" si="252"/>
        <v>#DIV/0!</v>
      </c>
      <c r="AA175" s="129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79</v>
      </c>
      <c r="B176" s="133" t="s">
        <v>200</v>
      </c>
      <c r="C176" s="220" t="s">
        <v>118</v>
      </c>
      <c r="D176" s="219" t="s">
        <v>119</v>
      </c>
      <c r="E176" s="149"/>
      <c r="F176" s="150"/>
      <c r="G176" s="151">
        <f t="shared" si="281"/>
        <v>0</v>
      </c>
      <c r="H176" s="149"/>
      <c r="I176" s="150"/>
      <c r="J176" s="151">
        <f t="shared" si="282"/>
        <v>0</v>
      </c>
      <c r="K176" s="149"/>
      <c r="L176" s="150"/>
      <c r="M176" s="151">
        <f t="shared" si="283"/>
        <v>0</v>
      </c>
      <c r="N176" s="149"/>
      <c r="O176" s="150"/>
      <c r="P176" s="151">
        <f t="shared" si="284"/>
        <v>0</v>
      </c>
      <c r="Q176" s="149"/>
      <c r="R176" s="150"/>
      <c r="S176" s="151">
        <f t="shared" si="285"/>
        <v>0</v>
      </c>
      <c r="T176" s="149"/>
      <c r="U176" s="150"/>
      <c r="V176" s="151">
        <f t="shared" si="286"/>
        <v>0</v>
      </c>
      <c r="W176" s="138">
        <f t="shared" si="287"/>
        <v>0</v>
      </c>
      <c r="X176" s="127">
        <f t="shared" si="288"/>
        <v>0</v>
      </c>
      <c r="Y176" s="127">
        <f t="shared" si="251"/>
        <v>0</v>
      </c>
      <c r="Z176" s="128" t="e">
        <f t="shared" si="252"/>
        <v>#DIV/0!</v>
      </c>
      <c r="AA176" s="152"/>
      <c r="AB176" s="131"/>
      <c r="AC176" s="131"/>
      <c r="AD176" s="131"/>
      <c r="AE176" s="131"/>
      <c r="AF176" s="131"/>
      <c r="AG176" s="131"/>
    </row>
    <row r="177" spans="1:33" ht="39.75" customHeight="1" x14ac:dyDescent="0.25">
      <c r="A177" s="544" t="s">
        <v>201</v>
      </c>
      <c r="B177" s="518"/>
      <c r="C177" s="518"/>
      <c r="D177" s="519"/>
      <c r="E177" s="189"/>
      <c r="F177" s="189"/>
      <c r="G177" s="172">
        <f>G165+G169+G173</f>
        <v>0</v>
      </c>
      <c r="H177" s="189"/>
      <c r="I177" s="189"/>
      <c r="J177" s="172">
        <f>J165+J169+J173</f>
        <v>0</v>
      </c>
      <c r="K177" s="189"/>
      <c r="L177" s="189"/>
      <c r="M177" s="172">
        <f>M165+M169+M173</f>
        <v>0</v>
      </c>
      <c r="N177" s="189"/>
      <c r="O177" s="189"/>
      <c r="P177" s="172">
        <f>P165+P169+P173</f>
        <v>0</v>
      </c>
      <c r="Q177" s="189"/>
      <c r="R177" s="189"/>
      <c r="S177" s="172">
        <f>S165+S169+S173</f>
        <v>0</v>
      </c>
      <c r="T177" s="189"/>
      <c r="U177" s="189"/>
      <c r="V177" s="172">
        <f t="shared" ref="V177:X177" si="289">V165+V169+V173</f>
        <v>0</v>
      </c>
      <c r="W177" s="191">
        <f t="shared" si="289"/>
        <v>0</v>
      </c>
      <c r="X177" s="191">
        <f t="shared" si="289"/>
        <v>0</v>
      </c>
      <c r="Y177" s="191">
        <f t="shared" si="251"/>
        <v>0</v>
      </c>
      <c r="Z177" s="191" t="e">
        <f t="shared" si="252"/>
        <v>#DIV/0!</v>
      </c>
      <c r="AA177" s="177"/>
      <c r="AB177" s="5"/>
      <c r="AC177" s="7"/>
      <c r="AD177" s="7"/>
      <c r="AE177" s="7"/>
      <c r="AF177" s="7"/>
      <c r="AG177" s="7"/>
    </row>
    <row r="178" spans="1:33" ht="30" customHeight="1" x14ac:dyDescent="0.25">
      <c r="A178" s="178" t="s">
        <v>74</v>
      </c>
      <c r="B178" s="179">
        <v>6</v>
      </c>
      <c r="C178" s="180" t="s">
        <v>202</v>
      </c>
      <c r="D178" s="181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6"/>
      <c r="X178" s="106"/>
      <c r="Y178" s="210"/>
      <c r="Z178" s="106"/>
      <c r="AA178" s="107"/>
      <c r="AB178" s="7"/>
      <c r="AC178" s="7"/>
      <c r="AD178" s="7"/>
      <c r="AE178" s="7"/>
      <c r="AF178" s="7"/>
      <c r="AG178" s="7"/>
    </row>
    <row r="179" spans="1:33" ht="30" customHeight="1" x14ac:dyDescent="0.25">
      <c r="A179" s="108" t="s">
        <v>76</v>
      </c>
      <c r="B179" s="155" t="s">
        <v>203</v>
      </c>
      <c r="C179" s="221" t="s">
        <v>204</v>
      </c>
      <c r="D179" s="111"/>
      <c r="E179" s="112">
        <f>SUM(E180:E182)</f>
        <v>0</v>
      </c>
      <c r="F179" s="113"/>
      <c r="G179" s="114">
        <f t="shared" ref="G179:H179" si="290">SUM(G180:G182)</f>
        <v>0</v>
      </c>
      <c r="H179" s="112">
        <f t="shared" si="290"/>
        <v>0</v>
      </c>
      <c r="I179" s="113"/>
      <c r="J179" s="114">
        <f t="shared" ref="J179:K179" si="291">SUM(J180:J182)</f>
        <v>0</v>
      </c>
      <c r="K179" s="112">
        <f t="shared" si="291"/>
        <v>0</v>
      </c>
      <c r="L179" s="113"/>
      <c r="M179" s="114">
        <f t="shared" ref="M179:N179" si="292">SUM(M180:M182)</f>
        <v>0</v>
      </c>
      <c r="N179" s="112">
        <f t="shared" si="292"/>
        <v>0</v>
      </c>
      <c r="O179" s="113"/>
      <c r="P179" s="114">
        <f t="shared" ref="P179:Q179" si="293">SUM(P180:P182)</f>
        <v>0</v>
      </c>
      <c r="Q179" s="112">
        <f t="shared" si="293"/>
        <v>0</v>
      </c>
      <c r="R179" s="113"/>
      <c r="S179" s="114">
        <f t="shared" ref="S179:T179" si="294">SUM(S180:S182)</f>
        <v>0</v>
      </c>
      <c r="T179" s="112">
        <f t="shared" si="294"/>
        <v>0</v>
      </c>
      <c r="U179" s="113"/>
      <c r="V179" s="114">
        <f t="shared" ref="V179:X179" si="295">SUM(V180:V182)</f>
        <v>0</v>
      </c>
      <c r="W179" s="114">
        <f t="shared" si="295"/>
        <v>0</v>
      </c>
      <c r="X179" s="114">
        <f t="shared" si="295"/>
        <v>0</v>
      </c>
      <c r="Y179" s="114">
        <f t="shared" ref="Y179:Y191" si="296">W179-X179</f>
        <v>0</v>
      </c>
      <c r="Z179" s="116" t="e">
        <f t="shared" ref="Z179:Z191" si="297">Y179/W179</f>
        <v>#DIV/0!</v>
      </c>
      <c r="AA179" s="117"/>
      <c r="AB179" s="118"/>
      <c r="AC179" s="118"/>
      <c r="AD179" s="118"/>
      <c r="AE179" s="118"/>
      <c r="AF179" s="118"/>
      <c r="AG179" s="118"/>
    </row>
    <row r="180" spans="1:33" ht="30" customHeight="1" x14ac:dyDescent="0.25">
      <c r="A180" s="119" t="s">
        <v>79</v>
      </c>
      <c r="B180" s="120" t="s">
        <v>205</v>
      </c>
      <c r="C180" s="187" t="s">
        <v>206</v>
      </c>
      <c r="D180" s="122" t="s">
        <v>112</v>
      </c>
      <c r="E180" s="123"/>
      <c r="F180" s="124"/>
      <c r="G180" s="125">
        <f t="shared" ref="G180:G182" si="298">E180*F180</f>
        <v>0</v>
      </c>
      <c r="H180" s="123"/>
      <c r="I180" s="124"/>
      <c r="J180" s="125">
        <f t="shared" ref="J180:J182" si="299">H180*I180</f>
        <v>0</v>
      </c>
      <c r="K180" s="123"/>
      <c r="L180" s="124"/>
      <c r="M180" s="125">
        <f t="shared" ref="M180:M182" si="300">K180*L180</f>
        <v>0</v>
      </c>
      <c r="N180" s="123"/>
      <c r="O180" s="124"/>
      <c r="P180" s="125">
        <f t="shared" ref="P180:P182" si="301">N180*O180</f>
        <v>0</v>
      </c>
      <c r="Q180" s="123"/>
      <c r="R180" s="124"/>
      <c r="S180" s="125">
        <f t="shared" ref="S180:S182" si="302">Q180*R180</f>
        <v>0</v>
      </c>
      <c r="T180" s="123"/>
      <c r="U180" s="124"/>
      <c r="V180" s="125">
        <f t="shared" ref="V180:V182" si="303">T180*U180</f>
        <v>0</v>
      </c>
      <c r="W180" s="126">
        <f t="shared" ref="W180:W182" si="304">G180+M180+S180</f>
        <v>0</v>
      </c>
      <c r="X180" s="127">
        <f t="shared" ref="X180:X182" si="305">J180+P180+V180</f>
        <v>0</v>
      </c>
      <c r="Y180" s="127">
        <f t="shared" si="296"/>
        <v>0</v>
      </c>
      <c r="Z180" s="128" t="e">
        <f t="shared" si="297"/>
        <v>#DIV/0!</v>
      </c>
      <c r="AA180" s="129"/>
      <c r="AB180" s="131"/>
      <c r="AC180" s="131"/>
      <c r="AD180" s="131"/>
      <c r="AE180" s="131"/>
      <c r="AF180" s="131"/>
      <c r="AG180" s="131"/>
    </row>
    <row r="181" spans="1:33" ht="30" customHeight="1" x14ac:dyDescent="0.25">
      <c r="A181" s="119" t="s">
        <v>79</v>
      </c>
      <c r="B181" s="120" t="s">
        <v>207</v>
      </c>
      <c r="C181" s="187" t="s">
        <v>206</v>
      </c>
      <c r="D181" s="122" t="s">
        <v>112</v>
      </c>
      <c r="E181" s="123"/>
      <c r="F181" s="124"/>
      <c r="G181" s="125">
        <f t="shared" si="298"/>
        <v>0</v>
      </c>
      <c r="H181" s="123"/>
      <c r="I181" s="124"/>
      <c r="J181" s="125">
        <f t="shared" si="299"/>
        <v>0</v>
      </c>
      <c r="K181" s="123"/>
      <c r="L181" s="124"/>
      <c r="M181" s="125">
        <f t="shared" si="300"/>
        <v>0</v>
      </c>
      <c r="N181" s="123"/>
      <c r="O181" s="124"/>
      <c r="P181" s="125">
        <f t="shared" si="301"/>
        <v>0</v>
      </c>
      <c r="Q181" s="123"/>
      <c r="R181" s="124"/>
      <c r="S181" s="125">
        <f t="shared" si="302"/>
        <v>0</v>
      </c>
      <c r="T181" s="123"/>
      <c r="U181" s="124"/>
      <c r="V181" s="125">
        <f t="shared" si="303"/>
        <v>0</v>
      </c>
      <c r="W181" s="126">
        <f t="shared" si="304"/>
        <v>0</v>
      </c>
      <c r="X181" s="127">
        <f t="shared" si="305"/>
        <v>0</v>
      </c>
      <c r="Y181" s="127">
        <f t="shared" si="296"/>
        <v>0</v>
      </c>
      <c r="Z181" s="128" t="e">
        <f t="shared" si="297"/>
        <v>#DIV/0!</v>
      </c>
      <c r="AA181" s="129"/>
      <c r="AB181" s="131"/>
      <c r="AC181" s="131"/>
      <c r="AD181" s="131"/>
      <c r="AE181" s="131"/>
      <c r="AF181" s="131"/>
      <c r="AG181" s="131"/>
    </row>
    <row r="182" spans="1:33" ht="30" customHeight="1" x14ac:dyDescent="0.25">
      <c r="A182" s="132" t="s">
        <v>79</v>
      </c>
      <c r="B182" s="133" t="s">
        <v>208</v>
      </c>
      <c r="C182" s="163" t="s">
        <v>206</v>
      </c>
      <c r="D182" s="134" t="s">
        <v>112</v>
      </c>
      <c r="E182" s="135"/>
      <c r="F182" s="136"/>
      <c r="G182" s="137">
        <f t="shared" si="298"/>
        <v>0</v>
      </c>
      <c r="H182" s="135"/>
      <c r="I182" s="136"/>
      <c r="J182" s="137">
        <f t="shared" si="299"/>
        <v>0</v>
      </c>
      <c r="K182" s="135"/>
      <c r="L182" s="136"/>
      <c r="M182" s="137">
        <f t="shared" si="300"/>
        <v>0</v>
      </c>
      <c r="N182" s="135"/>
      <c r="O182" s="136"/>
      <c r="P182" s="137">
        <f t="shared" si="301"/>
        <v>0</v>
      </c>
      <c r="Q182" s="135"/>
      <c r="R182" s="136"/>
      <c r="S182" s="137">
        <f t="shared" si="302"/>
        <v>0</v>
      </c>
      <c r="T182" s="135"/>
      <c r="U182" s="136"/>
      <c r="V182" s="137">
        <f t="shared" si="303"/>
        <v>0</v>
      </c>
      <c r="W182" s="138">
        <f t="shared" si="304"/>
        <v>0</v>
      </c>
      <c r="X182" s="127">
        <f t="shared" si="305"/>
        <v>0</v>
      </c>
      <c r="Y182" s="127">
        <f t="shared" si="296"/>
        <v>0</v>
      </c>
      <c r="Z182" s="128" t="e">
        <f t="shared" si="297"/>
        <v>#DIV/0!</v>
      </c>
      <c r="AA182" s="139"/>
      <c r="AB182" s="131"/>
      <c r="AC182" s="131"/>
      <c r="AD182" s="131"/>
      <c r="AE182" s="131"/>
      <c r="AF182" s="131"/>
      <c r="AG182" s="131"/>
    </row>
    <row r="183" spans="1:33" ht="30" customHeight="1" x14ac:dyDescent="0.25">
      <c r="A183" s="108" t="s">
        <v>74</v>
      </c>
      <c r="B183" s="155" t="s">
        <v>209</v>
      </c>
      <c r="C183" s="222" t="s">
        <v>210</v>
      </c>
      <c r="D183" s="141"/>
      <c r="E183" s="142">
        <f>SUM(E184:E186)</f>
        <v>0</v>
      </c>
      <c r="F183" s="143"/>
      <c r="G183" s="144">
        <f t="shared" ref="G183:H183" si="306">SUM(G184:G186)</f>
        <v>0</v>
      </c>
      <c r="H183" s="142">
        <f t="shared" si="306"/>
        <v>0</v>
      </c>
      <c r="I183" s="143"/>
      <c r="J183" s="144">
        <f t="shared" ref="J183:K183" si="307">SUM(J184:J186)</f>
        <v>0</v>
      </c>
      <c r="K183" s="142">
        <f t="shared" si="307"/>
        <v>0</v>
      </c>
      <c r="L183" s="143"/>
      <c r="M183" s="144">
        <f t="shared" ref="M183:N183" si="308">SUM(M184:M186)</f>
        <v>0</v>
      </c>
      <c r="N183" s="142">
        <f t="shared" si="308"/>
        <v>0</v>
      </c>
      <c r="O183" s="143"/>
      <c r="P183" s="144">
        <f t="shared" ref="P183:Q183" si="309">SUM(P184:P186)</f>
        <v>0</v>
      </c>
      <c r="Q183" s="142">
        <f t="shared" si="309"/>
        <v>0</v>
      </c>
      <c r="R183" s="143"/>
      <c r="S183" s="144">
        <f t="shared" ref="S183:T183" si="310">SUM(S184:S186)</f>
        <v>0</v>
      </c>
      <c r="T183" s="142">
        <f t="shared" si="310"/>
        <v>0</v>
      </c>
      <c r="U183" s="143"/>
      <c r="V183" s="144">
        <f t="shared" ref="V183:X183" si="311">SUM(V184:V186)</f>
        <v>0</v>
      </c>
      <c r="W183" s="144">
        <f t="shared" si="311"/>
        <v>0</v>
      </c>
      <c r="X183" s="144">
        <f t="shared" si="311"/>
        <v>0</v>
      </c>
      <c r="Y183" s="144">
        <f t="shared" si="296"/>
        <v>0</v>
      </c>
      <c r="Z183" s="144" t="e">
        <f t="shared" si="297"/>
        <v>#DIV/0!</v>
      </c>
      <c r="AA183" s="146"/>
      <c r="AB183" s="118"/>
      <c r="AC183" s="118"/>
      <c r="AD183" s="118"/>
      <c r="AE183" s="118"/>
      <c r="AF183" s="118"/>
      <c r="AG183" s="118"/>
    </row>
    <row r="184" spans="1:33" ht="30" customHeight="1" x14ac:dyDescent="0.25">
      <c r="A184" s="119" t="s">
        <v>79</v>
      </c>
      <c r="B184" s="120" t="s">
        <v>211</v>
      </c>
      <c r="C184" s="187" t="s">
        <v>206</v>
      </c>
      <c r="D184" s="122" t="s">
        <v>112</v>
      </c>
      <c r="E184" s="123"/>
      <c r="F184" s="124"/>
      <c r="G184" s="125">
        <f t="shared" ref="G184:G186" si="312">E184*F184</f>
        <v>0</v>
      </c>
      <c r="H184" s="123"/>
      <c r="I184" s="124"/>
      <c r="J184" s="125">
        <f t="shared" ref="J184:J186" si="313">H184*I184</f>
        <v>0</v>
      </c>
      <c r="K184" s="123"/>
      <c r="L184" s="124"/>
      <c r="M184" s="125">
        <f t="shared" ref="M184:M186" si="314">K184*L184</f>
        <v>0</v>
      </c>
      <c r="N184" s="123"/>
      <c r="O184" s="124"/>
      <c r="P184" s="125">
        <f t="shared" ref="P184:P186" si="315">N184*O184</f>
        <v>0</v>
      </c>
      <c r="Q184" s="123"/>
      <c r="R184" s="124"/>
      <c r="S184" s="125">
        <f t="shared" ref="S184:S186" si="316">Q184*R184</f>
        <v>0</v>
      </c>
      <c r="T184" s="123"/>
      <c r="U184" s="124"/>
      <c r="V184" s="125">
        <f t="shared" ref="V184:V186" si="317">T184*U184</f>
        <v>0</v>
      </c>
      <c r="W184" s="126">
        <f t="shared" ref="W184:W186" si="318">G184+M184+S184</f>
        <v>0</v>
      </c>
      <c r="X184" s="127">
        <f t="shared" ref="X184:X186" si="319">J184+P184+V184</f>
        <v>0</v>
      </c>
      <c r="Y184" s="127">
        <f t="shared" si="296"/>
        <v>0</v>
      </c>
      <c r="Z184" s="128" t="e">
        <f t="shared" si="297"/>
        <v>#DIV/0!</v>
      </c>
      <c r="AA184" s="129"/>
      <c r="AB184" s="131"/>
      <c r="AC184" s="131"/>
      <c r="AD184" s="131"/>
      <c r="AE184" s="131"/>
      <c r="AF184" s="131"/>
      <c r="AG184" s="131"/>
    </row>
    <row r="185" spans="1:33" ht="30" customHeight="1" x14ac:dyDescent="0.25">
      <c r="A185" s="119" t="s">
        <v>79</v>
      </c>
      <c r="B185" s="120" t="s">
        <v>212</v>
      </c>
      <c r="C185" s="187" t="s">
        <v>206</v>
      </c>
      <c r="D185" s="122" t="s">
        <v>112</v>
      </c>
      <c r="E185" s="123"/>
      <c r="F185" s="124"/>
      <c r="G185" s="125">
        <f t="shared" si="312"/>
        <v>0</v>
      </c>
      <c r="H185" s="123"/>
      <c r="I185" s="124"/>
      <c r="J185" s="125">
        <f t="shared" si="313"/>
        <v>0</v>
      </c>
      <c r="K185" s="123"/>
      <c r="L185" s="124"/>
      <c r="M185" s="125">
        <f t="shared" si="314"/>
        <v>0</v>
      </c>
      <c r="N185" s="123"/>
      <c r="O185" s="124"/>
      <c r="P185" s="125">
        <f t="shared" si="315"/>
        <v>0</v>
      </c>
      <c r="Q185" s="123"/>
      <c r="R185" s="124"/>
      <c r="S185" s="125">
        <f t="shared" si="316"/>
        <v>0</v>
      </c>
      <c r="T185" s="123"/>
      <c r="U185" s="124"/>
      <c r="V185" s="125">
        <f t="shared" si="317"/>
        <v>0</v>
      </c>
      <c r="W185" s="126">
        <f t="shared" si="318"/>
        <v>0</v>
      </c>
      <c r="X185" s="127">
        <f t="shared" si="319"/>
        <v>0</v>
      </c>
      <c r="Y185" s="127">
        <f t="shared" si="296"/>
        <v>0</v>
      </c>
      <c r="Z185" s="128" t="e">
        <f t="shared" si="297"/>
        <v>#DIV/0!</v>
      </c>
      <c r="AA185" s="129"/>
      <c r="AB185" s="131"/>
      <c r="AC185" s="131"/>
      <c r="AD185" s="131"/>
      <c r="AE185" s="131"/>
      <c r="AF185" s="131"/>
      <c r="AG185" s="131"/>
    </row>
    <row r="186" spans="1:33" ht="30" customHeight="1" x14ac:dyDescent="0.25">
      <c r="A186" s="132" t="s">
        <v>79</v>
      </c>
      <c r="B186" s="133" t="s">
        <v>213</v>
      </c>
      <c r="C186" s="163" t="s">
        <v>206</v>
      </c>
      <c r="D186" s="134" t="s">
        <v>112</v>
      </c>
      <c r="E186" s="135"/>
      <c r="F186" s="136"/>
      <c r="G186" s="137">
        <f t="shared" si="312"/>
        <v>0</v>
      </c>
      <c r="H186" s="135"/>
      <c r="I186" s="136"/>
      <c r="J186" s="137">
        <f t="shared" si="313"/>
        <v>0</v>
      </c>
      <c r="K186" s="135"/>
      <c r="L186" s="136"/>
      <c r="M186" s="137">
        <f t="shared" si="314"/>
        <v>0</v>
      </c>
      <c r="N186" s="135"/>
      <c r="O186" s="136"/>
      <c r="P186" s="137">
        <f t="shared" si="315"/>
        <v>0</v>
      </c>
      <c r="Q186" s="135"/>
      <c r="R186" s="136"/>
      <c r="S186" s="137">
        <f t="shared" si="316"/>
        <v>0</v>
      </c>
      <c r="T186" s="135"/>
      <c r="U186" s="136"/>
      <c r="V186" s="137">
        <f t="shared" si="317"/>
        <v>0</v>
      </c>
      <c r="W186" s="138">
        <f t="shared" si="318"/>
        <v>0</v>
      </c>
      <c r="X186" s="127">
        <f t="shared" si="319"/>
        <v>0</v>
      </c>
      <c r="Y186" s="127">
        <f t="shared" si="296"/>
        <v>0</v>
      </c>
      <c r="Z186" s="128" t="e">
        <f t="shared" si="297"/>
        <v>#DIV/0!</v>
      </c>
      <c r="AA186" s="139"/>
      <c r="AB186" s="131"/>
      <c r="AC186" s="131"/>
      <c r="AD186" s="131"/>
      <c r="AE186" s="131"/>
      <c r="AF186" s="131"/>
      <c r="AG186" s="131"/>
    </row>
    <row r="187" spans="1:33" ht="30" customHeight="1" x14ac:dyDescent="0.25">
      <c r="A187" s="108" t="s">
        <v>74</v>
      </c>
      <c r="B187" s="155" t="s">
        <v>214</v>
      </c>
      <c r="C187" s="222" t="s">
        <v>215</v>
      </c>
      <c r="D187" s="141"/>
      <c r="E187" s="142">
        <f>SUM(E188:E190)</f>
        <v>0</v>
      </c>
      <c r="F187" s="143"/>
      <c r="G187" s="144">
        <f t="shared" ref="G187:H187" si="320">SUM(G188:G190)</f>
        <v>0</v>
      </c>
      <c r="H187" s="142">
        <f t="shared" si="320"/>
        <v>0</v>
      </c>
      <c r="I187" s="143"/>
      <c r="J187" s="144">
        <f t="shared" ref="J187:K187" si="321">SUM(J188:J190)</f>
        <v>0</v>
      </c>
      <c r="K187" s="142">
        <f t="shared" si="321"/>
        <v>0</v>
      </c>
      <c r="L187" s="143"/>
      <c r="M187" s="144">
        <f t="shared" ref="M187:N187" si="322">SUM(M188:M190)</f>
        <v>0</v>
      </c>
      <c r="N187" s="142">
        <f t="shared" si="322"/>
        <v>0</v>
      </c>
      <c r="O187" s="143"/>
      <c r="P187" s="144">
        <f t="shared" ref="P187:Q187" si="323">SUM(P188:P190)</f>
        <v>0</v>
      </c>
      <c r="Q187" s="142">
        <f t="shared" si="323"/>
        <v>0</v>
      </c>
      <c r="R187" s="143"/>
      <c r="S187" s="144">
        <f t="shared" ref="S187:T187" si="324">SUM(S188:S190)</f>
        <v>0</v>
      </c>
      <c r="T187" s="142">
        <f t="shared" si="324"/>
        <v>0</v>
      </c>
      <c r="U187" s="143"/>
      <c r="V187" s="144">
        <f t="shared" ref="V187:X187" si="325">SUM(V188:V190)</f>
        <v>0</v>
      </c>
      <c r="W187" s="144">
        <f t="shared" si="325"/>
        <v>0</v>
      </c>
      <c r="X187" s="144">
        <f t="shared" si="325"/>
        <v>0</v>
      </c>
      <c r="Y187" s="144">
        <f t="shared" si="296"/>
        <v>0</v>
      </c>
      <c r="Z187" s="144" t="e">
        <f t="shared" si="297"/>
        <v>#DIV/0!</v>
      </c>
      <c r="AA187" s="146"/>
      <c r="AB187" s="118"/>
      <c r="AC187" s="118"/>
      <c r="AD187" s="118"/>
      <c r="AE187" s="118"/>
      <c r="AF187" s="118"/>
      <c r="AG187" s="118"/>
    </row>
    <row r="188" spans="1:33" ht="30" customHeight="1" x14ac:dyDescent="0.25">
      <c r="A188" s="119" t="s">
        <v>79</v>
      </c>
      <c r="B188" s="120" t="s">
        <v>216</v>
      </c>
      <c r="C188" s="187" t="s">
        <v>206</v>
      </c>
      <c r="D188" s="122" t="s">
        <v>112</v>
      </c>
      <c r="E188" s="123"/>
      <c r="F188" s="124"/>
      <c r="G188" s="125">
        <f t="shared" ref="G188:G190" si="326">E188*F188</f>
        <v>0</v>
      </c>
      <c r="H188" s="123"/>
      <c r="I188" s="124"/>
      <c r="J188" s="125">
        <f t="shared" ref="J188:J190" si="327">H188*I188</f>
        <v>0</v>
      </c>
      <c r="K188" s="123"/>
      <c r="L188" s="124"/>
      <c r="M188" s="125">
        <f t="shared" ref="M188:M190" si="328">K188*L188</f>
        <v>0</v>
      </c>
      <c r="N188" s="123"/>
      <c r="O188" s="124"/>
      <c r="P188" s="125">
        <f t="shared" ref="P188:P190" si="329">N188*O188</f>
        <v>0</v>
      </c>
      <c r="Q188" s="123"/>
      <c r="R188" s="124"/>
      <c r="S188" s="125">
        <f t="shared" ref="S188:S190" si="330">Q188*R188</f>
        <v>0</v>
      </c>
      <c r="T188" s="123"/>
      <c r="U188" s="124"/>
      <c r="V188" s="125">
        <f t="shared" ref="V188:V190" si="331">T188*U188</f>
        <v>0</v>
      </c>
      <c r="W188" s="126">
        <f t="shared" ref="W188:W190" si="332">G188+M188+S188</f>
        <v>0</v>
      </c>
      <c r="X188" s="127">
        <f t="shared" ref="X188:X190" si="333">J188+P188+V188</f>
        <v>0</v>
      </c>
      <c r="Y188" s="127">
        <f t="shared" si="296"/>
        <v>0</v>
      </c>
      <c r="Z188" s="128" t="e">
        <f t="shared" si="297"/>
        <v>#DIV/0!</v>
      </c>
      <c r="AA188" s="129"/>
      <c r="AB188" s="131"/>
      <c r="AC188" s="131"/>
      <c r="AD188" s="131"/>
      <c r="AE188" s="131"/>
      <c r="AF188" s="131"/>
      <c r="AG188" s="131"/>
    </row>
    <row r="189" spans="1:33" ht="30" customHeight="1" x14ac:dyDescent="0.25">
      <c r="A189" s="119" t="s">
        <v>79</v>
      </c>
      <c r="B189" s="120" t="s">
        <v>217</v>
      </c>
      <c r="C189" s="187" t="s">
        <v>206</v>
      </c>
      <c r="D189" s="122" t="s">
        <v>112</v>
      </c>
      <c r="E189" s="123"/>
      <c r="F189" s="124"/>
      <c r="G189" s="125">
        <f t="shared" si="326"/>
        <v>0</v>
      </c>
      <c r="H189" s="123"/>
      <c r="I189" s="124"/>
      <c r="J189" s="125">
        <f t="shared" si="327"/>
        <v>0</v>
      </c>
      <c r="K189" s="123"/>
      <c r="L189" s="124"/>
      <c r="M189" s="125">
        <f t="shared" si="328"/>
        <v>0</v>
      </c>
      <c r="N189" s="123"/>
      <c r="O189" s="124"/>
      <c r="P189" s="125">
        <f t="shared" si="329"/>
        <v>0</v>
      </c>
      <c r="Q189" s="123"/>
      <c r="R189" s="124"/>
      <c r="S189" s="125">
        <f t="shared" si="330"/>
        <v>0</v>
      </c>
      <c r="T189" s="123"/>
      <c r="U189" s="124"/>
      <c r="V189" s="125">
        <f t="shared" si="331"/>
        <v>0</v>
      </c>
      <c r="W189" s="126">
        <f t="shared" si="332"/>
        <v>0</v>
      </c>
      <c r="X189" s="127">
        <f t="shared" si="333"/>
        <v>0</v>
      </c>
      <c r="Y189" s="127">
        <f t="shared" si="296"/>
        <v>0</v>
      </c>
      <c r="Z189" s="128" t="e">
        <f t="shared" si="297"/>
        <v>#DIV/0!</v>
      </c>
      <c r="AA189" s="129"/>
      <c r="AB189" s="131"/>
      <c r="AC189" s="131"/>
      <c r="AD189" s="131"/>
      <c r="AE189" s="131"/>
      <c r="AF189" s="131"/>
      <c r="AG189" s="131"/>
    </row>
    <row r="190" spans="1:33" ht="30" customHeight="1" x14ac:dyDescent="0.25">
      <c r="A190" s="132" t="s">
        <v>79</v>
      </c>
      <c r="B190" s="133" t="s">
        <v>218</v>
      </c>
      <c r="C190" s="163" t="s">
        <v>206</v>
      </c>
      <c r="D190" s="134" t="s">
        <v>112</v>
      </c>
      <c r="E190" s="149"/>
      <c r="F190" s="150"/>
      <c r="G190" s="151">
        <f t="shared" si="326"/>
        <v>0</v>
      </c>
      <c r="H190" s="149"/>
      <c r="I190" s="150"/>
      <c r="J190" s="151">
        <f t="shared" si="327"/>
        <v>0</v>
      </c>
      <c r="K190" s="149"/>
      <c r="L190" s="150"/>
      <c r="M190" s="151">
        <f t="shared" si="328"/>
        <v>0</v>
      </c>
      <c r="N190" s="149"/>
      <c r="O190" s="150"/>
      <c r="P190" s="151">
        <f t="shared" si="329"/>
        <v>0</v>
      </c>
      <c r="Q190" s="149"/>
      <c r="R190" s="150"/>
      <c r="S190" s="151">
        <f t="shared" si="330"/>
        <v>0</v>
      </c>
      <c r="T190" s="149"/>
      <c r="U190" s="150"/>
      <c r="V190" s="151">
        <f t="shared" si="331"/>
        <v>0</v>
      </c>
      <c r="W190" s="138">
        <f t="shared" si="332"/>
        <v>0</v>
      </c>
      <c r="X190" s="165">
        <f t="shared" si="333"/>
        <v>0</v>
      </c>
      <c r="Y190" s="165">
        <f t="shared" si="296"/>
        <v>0</v>
      </c>
      <c r="Z190" s="223" t="e">
        <f t="shared" si="297"/>
        <v>#DIV/0!</v>
      </c>
      <c r="AA190" s="139"/>
      <c r="AB190" s="131"/>
      <c r="AC190" s="131"/>
      <c r="AD190" s="131"/>
      <c r="AE190" s="131"/>
      <c r="AF190" s="131"/>
      <c r="AG190" s="131"/>
    </row>
    <row r="191" spans="1:33" ht="30" customHeight="1" x14ac:dyDescent="0.25">
      <c r="A191" s="166" t="s">
        <v>219</v>
      </c>
      <c r="B191" s="167"/>
      <c r="C191" s="168"/>
      <c r="D191" s="169"/>
      <c r="E191" s="173">
        <f>E187+E183+E179</f>
        <v>0</v>
      </c>
      <c r="F191" s="189"/>
      <c r="G191" s="172">
        <f t="shared" ref="G191:H191" si="334">G187+G183+G179</f>
        <v>0</v>
      </c>
      <c r="H191" s="173">
        <f t="shared" si="334"/>
        <v>0</v>
      </c>
      <c r="I191" s="189"/>
      <c r="J191" s="172">
        <f t="shared" ref="J191:K191" si="335">J187+J183+J179</f>
        <v>0</v>
      </c>
      <c r="K191" s="190">
        <f t="shared" si="335"/>
        <v>0</v>
      </c>
      <c r="L191" s="189"/>
      <c r="M191" s="172">
        <f t="shared" ref="M191:N191" si="336">M187+M183+M179</f>
        <v>0</v>
      </c>
      <c r="N191" s="190">
        <f t="shared" si="336"/>
        <v>0</v>
      </c>
      <c r="O191" s="189"/>
      <c r="P191" s="172">
        <f t="shared" ref="P191:Q191" si="337">P187+P183+P179</f>
        <v>0</v>
      </c>
      <c r="Q191" s="190">
        <f t="shared" si="337"/>
        <v>0</v>
      </c>
      <c r="R191" s="189"/>
      <c r="S191" s="172">
        <f t="shared" ref="S191:T191" si="338">S187+S183+S179</f>
        <v>0</v>
      </c>
      <c r="T191" s="190">
        <f t="shared" si="338"/>
        <v>0</v>
      </c>
      <c r="U191" s="189"/>
      <c r="V191" s="174">
        <f t="shared" ref="V191:X191" si="339">V187+V183+V179</f>
        <v>0</v>
      </c>
      <c r="W191" s="224">
        <f t="shared" si="339"/>
        <v>0</v>
      </c>
      <c r="X191" s="225">
        <f t="shared" si="339"/>
        <v>0</v>
      </c>
      <c r="Y191" s="225">
        <f t="shared" si="296"/>
        <v>0</v>
      </c>
      <c r="Z191" s="225" t="e">
        <f t="shared" si="297"/>
        <v>#DIV/0!</v>
      </c>
      <c r="AA191" s="226"/>
      <c r="AB191" s="7"/>
      <c r="AC191" s="7"/>
      <c r="AD191" s="7"/>
      <c r="AE191" s="7"/>
      <c r="AF191" s="7"/>
      <c r="AG191" s="7"/>
    </row>
    <row r="192" spans="1:33" ht="30" customHeight="1" x14ac:dyDescent="0.25">
      <c r="A192" s="178" t="s">
        <v>74</v>
      </c>
      <c r="B192" s="208">
        <v>7</v>
      </c>
      <c r="C192" s="180" t="s">
        <v>220</v>
      </c>
      <c r="D192" s="181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227"/>
      <c r="X192" s="227"/>
      <c r="Y192" s="182"/>
      <c r="Z192" s="227"/>
      <c r="AA192" s="228"/>
      <c r="AB192" s="7"/>
      <c r="AC192" s="7"/>
      <c r="AD192" s="7"/>
      <c r="AE192" s="7"/>
      <c r="AF192" s="7"/>
      <c r="AG192" s="7"/>
    </row>
    <row r="193" spans="1:33" ht="30" customHeight="1" x14ac:dyDescent="0.25">
      <c r="A193" s="119" t="s">
        <v>79</v>
      </c>
      <c r="B193" s="120" t="s">
        <v>221</v>
      </c>
      <c r="C193" s="187" t="s">
        <v>222</v>
      </c>
      <c r="D193" s="122" t="s">
        <v>112</v>
      </c>
      <c r="E193" s="123"/>
      <c r="F193" s="124"/>
      <c r="G193" s="125">
        <f t="shared" ref="G193:G203" si="340">E193*F193</f>
        <v>0</v>
      </c>
      <c r="H193" s="123"/>
      <c r="I193" s="124"/>
      <c r="J193" s="125">
        <f t="shared" ref="J193:J203" si="341">H193*I193</f>
        <v>0</v>
      </c>
      <c r="K193" s="123"/>
      <c r="L193" s="124"/>
      <c r="M193" s="125">
        <f t="shared" ref="M193:M203" si="342">K193*L193</f>
        <v>0</v>
      </c>
      <c r="N193" s="123"/>
      <c r="O193" s="124"/>
      <c r="P193" s="125">
        <f t="shared" ref="P193:P203" si="343">N193*O193</f>
        <v>0</v>
      </c>
      <c r="Q193" s="123"/>
      <c r="R193" s="124"/>
      <c r="S193" s="125">
        <f t="shared" ref="S193:S203" si="344">Q193*R193</f>
        <v>0</v>
      </c>
      <c r="T193" s="123"/>
      <c r="U193" s="124"/>
      <c r="V193" s="229">
        <f t="shared" ref="V193:V203" si="345">T193*U193</f>
        <v>0</v>
      </c>
      <c r="W193" s="230">
        <f t="shared" ref="W193:W203" si="346">G193+M193+S193</f>
        <v>0</v>
      </c>
      <c r="X193" s="231">
        <f t="shared" ref="X193:X203" si="347">J193+P193+V193</f>
        <v>0</v>
      </c>
      <c r="Y193" s="231">
        <f t="shared" ref="Y193:Y204" si="348">W193-X193</f>
        <v>0</v>
      </c>
      <c r="Z193" s="232" t="e">
        <f t="shared" ref="Z193:Z204" si="349">Y193/W193</f>
        <v>#DIV/0!</v>
      </c>
      <c r="AA193" s="233"/>
      <c r="AB193" s="131"/>
      <c r="AC193" s="131"/>
      <c r="AD193" s="131"/>
      <c r="AE193" s="131"/>
      <c r="AF193" s="131"/>
      <c r="AG193" s="131"/>
    </row>
    <row r="194" spans="1:33" ht="30" customHeight="1" x14ac:dyDescent="0.25">
      <c r="A194" s="119" t="s">
        <v>79</v>
      </c>
      <c r="B194" s="120" t="s">
        <v>223</v>
      </c>
      <c r="C194" s="187" t="s">
        <v>224</v>
      </c>
      <c r="D194" s="122" t="s">
        <v>112</v>
      </c>
      <c r="E194" s="123"/>
      <c r="F194" s="124"/>
      <c r="G194" s="125">
        <f t="shared" si="340"/>
        <v>0</v>
      </c>
      <c r="H194" s="123"/>
      <c r="I194" s="124"/>
      <c r="J194" s="125">
        <f t="shared" si="341"/>
        <v>0</v>
      </c>
      <c r="K194" s="123"/>
      <c r="L194" s="124"/>
      <c r="M194" s="125">
        <f t="shared" si="342"/>
        <v>0</v>
      </c>
      <c r="N194" s="123"/>
      <c r="O194" s="124"/>
      <c r="P194" s="125">
        <f t="shared" si="343"/>
        <v>0</v>
      </c>
      <c r="Q194" s="123"/>
      <c r="R194" s="124"/>
      <c r="S194" s="125">
        <f t="shared" si="344"/>
        <v>0</v>
      </c>
      <c r="T194" s="123"/>
      <c r="U194" s="124"/>
      <c r="V194" s="229">
        <f t="shared" si="345"/>
        <v>0</v>
      </c>
      <c r="W194" s="234">
        <f t="shared" si="346"/>
        <v>0</v>
      </c>
      <c r="X194" s="127">
        <f t="shared" si="347"/>
        <v>0</v>
      </c>
      <c r="Y194" s="127">
        <f t="shared" si="348"/>
        <v>0</v>
      </c>
      <c r="Z194" s="128" t="e">
        <f t="shared" si="349"/>
        <v>#DIV/0!</v>
      </c>
      <c r="AA194" s="129"/>
      <c r="AB194" s="131"/>
      <c r="AC194" s="131"/>
      <c r="AD194" s="131"/>
      <c r="AE194" s="131"/>
      <c r="AF194" s="131"/>
      <c r="AG194" s="131"/>
    </row>
    <row r="195" spans="1:33" ht="30" customHeight="1" x14ac:dyDescent="0.25">
      <c r="A195" s="119" t="s">
        <v>79</v>
      </c>
      <c r="B195" s="120" t="s">
        <v>225</v>
      </c>
      <c r="C195" s="187" t="s">
        <v>226</v>
      </c>
      <c r="D195" s="122" t="s">
        <v>112</v>
      </c>
      <c r="E195" s="123"/>
      <c r="F195" s="124"/>
      <c r="G195" s="125">
        <f t="shared" si="340"/>
        <v>0</v>
      </c>
      <c r="H195" s="123"/>
      <c r="I195" s="124"/>
      <c r="J195" s="125">
        <f t="shared" si="341"/>
        <v>0</v>
      </c>
      <c r="K195" s="123"/>
      <c r="L195" s="124"/>
      <c r="M195" s="125">
        <f t="shared" si="342"/>
        <v>0</v>
      </c>
      <c r="N195" s="123"/>
      <c r="O195" s="124"/>
      <c r="P195" s="125">
        <f t="shared" si="343"/>
        <v>0</v>
      </c>
      <c r="Q195" s="123"/>
      <c r="R195" s="124"/>
      <c r="S195" s="125">
        <f t="shared" si="344"/>
        <v>0</v>
      </c>
      <c r="T195" s="123"/>
      <c r="U195" s="124"/>
      <c r="V195" s="229">
        <f t="shared" si="345"/>
        <v>0</v>
      </c>
      <c r="W195" s="234">
        <f t="shared" si="346"/>
        <v>0</v>
      </c>
      <c r="X195" s="127">
        <f t="shared" si="347"/>
        <v>0</v>
      </c>
      <c r="Y195" s="127">
        <f t="shared" si="348"/>
        <v>0</v>
      </c>
      <c r="Z195" s="128" t="e">
        <f t="shared" si="349"/>
        <v>#DIV/0!</v>
      </c>
      <c r="AA195" s="129"/>
      <c r="AB195" s="131"/>
      <c r="AC195" s="131"/>
      <c r="AD195" s="131"/>
      <c r="AE195" s="131"/>
      <c r="AF195" s="131"/>
      <c r="AG195" s="131"/>
    </row>
    <row r="196" spans="1:33" ht="30" customHeight="1" x14ac:dyDescent="0.25">
      <c r="A196" s="119" t="s">
        <v>79</v>
      </c>
      <c r="B196" s="120" t="s">
        <v>227</v>
      </c>
      <c r="C196" s="187" t="s">
        <v>228</v>
      </c>
      <c r="D196" s="122" t="s">
        <v>112</v>
      </c>
      <c r="E196" s="123"/>
      <c r="F196" s="124"/>
      <c r="G196" s="125">
        <f t="shared" si="340"/>
        <v>0</v>
      </c>
      <c r="H196" s="123"/>
      <c r="I196" s="124"/>
      <c r="J196" s="125">
        <f t="shared" si="341"/>
        <v>0</v>
      </c>
      <c r="K196" s="123"/>
      <c r="L196" s="124"/>
      <c r="M196" s="125">
        <f t="shared" si="342"/>
        <v>0</v>
      </c>
      <c r="N196" s="123"/>
      <c r="O196" s="124"/>
      <c r="P196" s="125">
        <f t="shared" si="343"/>
        <v>0</v>
      </c>
      <c r="Q196" s="123"/>
      <c r="R196" s="124"/>
      <c r="S196" s="125">
        <f t="shared" si="344"/>
        <v>0</v>
      </c>
      <c r="T196" s="123"/>
      <c r="U196" s="124"/>
      <c r="V196" s="229">
        <f t="shared" si="345"/>
        <v>0</v>
      </c>
      <c r="W196" s="234">
        <f t="shared" si="346"/>
        <v>0</v>
      </c>
      <c r="X196" s="127">
        <f t="shared" si="347"/>
        <v>0</v>
      </c>
      <c r="Y196" s="127">
        <f t="shared" si="348"/>
        <v>0</v>
      </c>
      <c r="Z196" s="128" t="e">
        <f t="shared" si="349"/>
        <v>#DIV/0!</v>
      </c>
      <c r="AA196" s="129"/>
      <c r="AB196" s="131"/>
      <c r="AC196" s="131"/>
      <c r="AD196" s="131"/>
      <c r="AE196" s="131"/>
      <c r="AF196" s="131"/>
      <c r="AG196" s="131"/>
    </row>
    <row r="197" spans="1:33" ht="30" customHeight="1" x14ac:dyDescent="0.25">
      <c r="A197" s="119" t="s">
        <v>79</v>
      </c>
      <c r="B197" s="120" t="s">
        <v>229</v>
      </c>
      <c r="C197" s="187" t="s">
        <v>230</v>
      </c>
      <c r="D197" s="122" t="s">
        <v>112</v>
      </c>
      <c r="E197" s="123"/>
      <c r="F197" s="124"/>
      <c r="G197" s="125">
        <f t="shared" si="340"/>
        <v>0</v>
      </c>
      <c r="H197" s="123"/>
      <c r="I197" s="124"/>
      <c r="J197" s="125">
        <f t="shared" si="341"/>
        <v>0</v>
      </c>
      <c r="K197" s="123"/>
      <c r="L197" s="124"/>
      <c r="M197" s="125">
        <f t="shared" si="342"/>
        <v>0</v>
      </c>
      <c r="N197" s="123"/>
      <c r="O197" s="124"/>
      <c r="P197" s="125">
        <f t="shared" si="343"/>
        <v>0</v>
      </c>
      <c r="Q197" s="123"/>
      <c r="R197" s="124"/>
      <c r="S197" s="125">
        <f t="shared" si="344"/>
        <v>0</v>
      </c>
      <c r="T197" s="123"/>
      <c r="U197" s="124"/>
      <c r="V197" s="229">
        <f t="shared" si="345"/>
        <v>0</v>
      </c>
      <c r="W197" s="234">
        <f t="shared" si="346"/>
        <v>0</v>
      </c>
      <c r="X197" s="127">
        <f t="shared" si="347"/>
        <v>0</v>
      </c>
      <c r="Y197" s="127">
        <f t="shared" si="348"/>
        <v>0</v>
      </c>
      <c r="Z197" s="128" t="e">
        <f t="shared" si="349"/>
        <v>#DIV/0!</v>
      </c>
      <c r="AA197" s="129"/>
      <c r="AB197" s="131"/>
      <c r="AC197" s="131"/>
      <c r="AD197" s="131"/>
      <c r="AE197" s="131"/>
      <c r="AF197" s="131"/>
      <c r="AG197" s="131"/>
    </row>
    <row r="198" spans="1:33" ht="30" customHeight="1" x14ac:dyDescent="0.25">
      <c r="A198" s="119" t="s">
        <v>79</v>
      </c>
      <c r="B198" s="120" t="s">
        <v>231</v>
      </c>
      <c r="C198" s="187" t="s">
        <v>232</v>
      </c>
      <c r="D198" s="122" t="s">
        <v>112</v>
      </c>
      <c r="E198" s="123"/>
      <c r="F198" s="124"/>
      <c r="G198" s="125">
        <f t="shared" si="340"/>
        <v>0</v>
      </c>
      <c r="H198" s="123"/>
      <c r="I198" s="124"/>
      <c r="J198" s="125">
        <f t="shared" si="341"/>
        <v>0</v>
      </c>
      <c r="K198" s="123"/>
      <c r="L198" s="124"/>
      <c r="M198" s="125">
        <f t="shared" si="342"/>
        <v>0</v>
      </c>
      <c r="N198" s="123"/>
      <c r="O198" s="124"/>
      <c r="P198" s="125">
        <f t="shared" si="343"/>
        <v>0</v>
      </c>
      <c r="Q198" s="123"/>
      <c r="R198" s="124"/>
      <c r="S198" s="125">
        <f t="shared" si="344"/>
        <v>0</v>
      </c>
      <c r="T198" s="123"/>
      <c r="U198" s="124"/>
      <c r="V198" s="229">
        <f t="shared" si="345"/>
        <v>0</v>
      </c>
      <c r="W198" s="234">
        <f t="shared" si="346"/>
        <v>0</v>
      </c>
      <c r="X198" s="127">
        <f t="shared" si="347"/>
        <v>0</v>
      </c>
      <c r="Y198" s="127">
        <f t="shared" si="348"/>
        <v>0</v>
      </c>
      <c r="Z198" s="128" t="e">
        <f t="shared" si="349"/>
        <v>#DIV/0!</v>
      </c>
      <c r="AA198" s="129"/>
      <c r="AB198" s="131"/>
      <c r="AC198" s="131"/>
      <c r="AD198" s="131"/>
      <c r="AE198" s="131"/>
      <c r="AF198" s="131"/>
      <c r="AG198" s="131"/>
    </row>
    <row r="199" spans="1:33" ht="30" customHeight="1" x14ac:dyDescent="0.25">
      <c r="A199" s="119" t="s">
        <v>79</v>
      </c>
      <c r="B199" s="120" t="s">
        <v>233</v>
      </c>
      <c r="C199" s="187" t="s">
        <v>234</v>
      </c>
      <c r="D199" s="122" t="s">
        <v>112</v>
      </c>
      <c r="E199" s="123"/>
      <c r="F199" s="124"/>
      <c r="G199" s="125">
        <f t="shared" si="340"/>
        <v>0</v>
      </c>
      <c r="H199" s="123"/>
      <c r="I199" s="124"/>
      <c r="J199" s="125">
        <f t="shared" si="341"/>
        <v>0</v>
      </c>
      <c r="K199" s="123"/>
      <c r="L199" s="124"/>
      <c r="M199" s="125">
        <f t="shared" si="342"/>
        <v>0</v>
      </c>
      <c r="N199" s="123"/>
      <c r="O199" s="124"/>
      <c r="P199" s="125">
        <f t="shared" si="343"/>
        <v>0</v>
      </c>
      <c r="Q199" s="123"/>
      <c r="R199" s="124"/>
      <c r="S199" s="125">
        <f t="shared" si="344"/>
        <v>0</v>
      </c>
      <c r="T199" s="123"/>
      <c r="U199" s="124"/>
      <c r="V199" s="229">
        <f t="shared" si="345"/>
        <v>0</v>
      </c>
      <c r="W199" s="234">
        <f t="shared" si="346"/>
        <v>0</v>
      </c>
      <c r="X199" s="127">
        <f t="shared" si="347"/>
        <v>0</v>
      </c>
      <c r="Y199" s="127">
        <f t="shared" si="348"/>
        <v>0</v>
      </c>
      <c r="Z199" s="128" t="e">
        <f t="shared" si="349"/>
        <v>#DIV/0!</v>
      </c>
      <c r="AA199" s="129"/>
      <c r="AB199" s="131"/>
      <c r="AC199" s="131"/>
      <c r="AD199" s="131"/>
      <c r="AE199" s="131"/>
      <c r="AF199" s="131"/>
      <c r="AG199" s="131"/>
    </row>
    <row r="200" spans="1:33" ht="30" customHeight="1" x14ac:dyDescent="0.25">
      <c r="A200" s="119" t="s">
        <v>79</v>
      </c>
      <c r="B200" s="120" t="s">
        <v>235</v>
      </c>
      <c r="C200" s="187" t="s">
        <v>236</v>
      </c>
      <c r="D200" s="122" t="s">
        <v>112</v>
      </c>
      <c r="E200" s="123"/>
      <c r="F200" s="124"/>
      <c r="G200" s="125">
        <f t="shared" si="340"/>
        <v>0</v>
      </c>
      <c r="H200" s="123"/>
      <c r="I200" s="124"/>
      <c r="J200" s="125">
        <f t="shared" si="341"/>
        <v>0</v>
      </c>
      <c r="K200" s="123"/>
      <c r="L200" s="124"/>
      <c r="M200" s="125">
        <f t="shared" si="342"/>
        <v>0</v>
      </c>
      <c r="N200" s="123"/>
      <c r="O200" s="124"/>
      <c r="P200" s="125">
        <f t="shared" si="343"/>
        <v>0</v>
      </c>
      <c r="Q200" s="123"/>
      <c r="R200" s="124"/>
      <c r="S200" s="125">
        <f t="shared" si="344"/>
        <v>0</v>
      </c>
      <c r="T200" s="123"/>
      <c r="U200" s="124"/>
      <c r="V200" s="229">
        <f t="shared" si="345"/>
        <v>0</v>
      </c>
      <c r="W200" s="234">
        <f t="shared" si="346"/>
        <v>0</v>
      </c>
      <c r="X200" s="127">
        <f t="shared" si="347"/>
        <v>0</v>
      </c>
      <c r="Y200" s="127">
        <f t="shared" si="348"/>
        <v>0</v>
      </c>
      <c r="Z200" s="128" t="e">
        <f t="shared" si="349"/>
        <v>#DIV/0!</v>
      </c>
      <c r="AA200" s="129"/>
      <c r="AB200" s="131"/>
      <c r="AC200" s="131"/>
      <c r="AD200" s="131"/>
      <c r="AE200" s="131"/>
      <c r="AF200" s="131"/>
      <c r="AG200" s="131"/>
    </row>
    <row r="201" spans="1:33" ht="30" customHeight="1" x14ac:dyDescent="0.25">
      <c r="A201" s="132" t="s">
        <v>79</v>
      </c>
      <c r="B201" s="120" t="s">
        <v>237</v>
      </c>
      <c r="C201" s="163" t="s">
        <v>238</v>
      </c>
      <c r="D201" s="122" t="s">
        <v>112</v>
      </c>
      <c r="E201" s="135"/>
      <c r="F201" s="136"/>
      <c r="G201" s="125">
        <f t="shared" si="340"/>
        <v>0</v>
      </c>
      <c r="H201" s="135"/>
      <c r="I201" s="136"/>
      <c r="J201" s="125">
        <f t="shared" si="341"/>
        <v>0</v>
      </c>
      <c r="K201" s="123"/>
      <c r="L201" s="124"/>
      <c r="M201" s="125">
        <f t="shared" si="342"/>
        <v>0</v>
      </c>
      <c r="N201" s="123"/>
      <c r="O201" s="124"/>
      <c r="P201" s="125">
        <f t="shared" si="343"/>
        <v>0</v>
      </c>
      <c r="Q201" s="123"/>
      <c r="R201" s="124"/>
      <c r="S201" s="125">
        <f t="shared" si="344"/>
        <v>0</v>
      </c>
      <c r="T201" s="123"/>
      <c r="U201" s="124"/>
      <c r="V201" s="229">
        <f t="shared" si="345"/>
        <v>0</v>
      </c>
      <c r="W201" s="234">
        <f t="shared" si="346"/>
        <v>0</v>
      </c>
      <c r="X201" s="127">
        <f t="shared" si="347"/>
        <v>0</v>
      </c>
      <c r="Y201" s="127">
        <f t="shared" si="348"/>
        <v>0</v>
      </c>
      <c r="Z201" s="128" t="e">
        <f t="shared" si="349"/>
        <v>#DIV/0!</v>
      </c>
      <c r="AA201" s="139"/>
      <c r="AB201" s="131"/>
      <c r="AC201" s="131"/>
      <c r="AD201" s="131"/>
      <c r="AE201" s="131"/>
      <c r="AF201" s="131"/>
      <c r="AG201" s="131"/>
    </row>
    <row r="202" spans="1:33" ht="30" customHeight="1" x14ac:dyDescent="0.25">
      <c r="A202" s="132" t="s">
        <v>79</v>
      </c>
      <c r="B202" s="120" t="s">
        <v>239</v>
      </c>
      <c r="C202" s="163" t="s">
        <v>240</v>
      </c>
      <c r="D202" s="134" t="s">
        <v>112</v>
      </c>
      <c r="E202" s="123"/>
      <c r="F202" s="124"/>
      <c r="G202" s="125">
        <f t="shared" si="340"/>
        <v>0</v>
      </c>
      <c r="H202" s="123"/>
      <c r="I202" s="124"/>
      <c r="J202" s="125">
        <f t="shared" si="341"/>
        <v>0</v>
      </c>
      <c r="K202" s="123"/>
      <c r="L202" s="124"/>
      <c r="M202" s="125">
        <f t="shared" si="342"/>
        <v>0</v>
      </c>
      <c r="N202" s="123"/>
      <c r="O202" s="124"/>
      <c r="P202" s="125">
        <f t="shared" si="343"/>
        <v>0</v>
      </c>
      <c r="Q202" s="123"/>
      <c r="R202" s="124"/>
      <c r="S202" s="125">
        <f t="shared" si="344"/>
        <v>0</v>
      </c>
      <c r="T202" s="123"/>
      <c r="U202" s="124"/>
      <c r="V202" s="229">
        <f t="shared" si="345"/>
        <v>0</v>
      </c>
      <c r="W202" s="234">
        <f t="shared" si="346"/>
        <v>0</v>
      </c>
      <c r="X202" s="127">
        <f t="shared" si="347"/>
        <v>0</v>
      </c>
      <c r="Y202" s="127">
        <f t="shared" si="348"/>
        <v>0</v>
      </c>
      <c r="Z202" s="128" t="e">
        <f t="shared" si="349"/>
        <v>#DIV/0!</v>
      </c>
      <c r="AA202" s="129"/>
      <c r="AB202" s="131"/>
      <c r="AC202" s="131"/>
      <c r="AD202" s="131"/>
      <c r="AE202" s="131"/>
      <c r="AF202" s="131"/>
      <c r="AG202" s="131"/>
    </row>
    <row r="203" spans="1:33" ht="30" customHeight="1" x14ac:dyDescent="0.25">
      <c r="A203" s="132" t="s">
        <v>79</v>
      </c>
      <c r="B203" s="120" t="s">
        <v>241</v>
      </c>
      <c r="C203" s="235" t="s">
        <v>242</v>
      </c>
      <c r="D203" s="134"/>
      <c r="E203" s="135"/>
      <c r="F203" s="136">
        <v>0.22</v>
      </c>
      <c r="G203" s="137">
        <f t="shared" si="340"/>
        <v>0</v>
      </c>
      <c r="H203" s="135"/>
      <c r="I203" s="136">
        <v>0.22</v>
      </c>
      <c r="J203" s="137">
        <f t="shared" si="341"/>
        <v>0</v>
      </c>
      <c r="K203" s="135"/>
      <c r="L203" s="136">
        <v>0.22</v>
      </c>
      <c r="M203" s="137">
        <f t="shared" si="342"/>
        <v>0</v>
      </c>
      <c r="N203" s="135"/>
      <c r="O203" s="136">
        <v>0.22</v>
      </c>
      <c r="P203" s="137">
        <f t="shared" si="343"/>
        <v>0</v>
      </c>
      <c r="Q203" s="135"/>
      <c r="R203" s="136">
        <v>0.22</v>
      </c>
      <c r="S203" s="137">
        <f t="shared" si="344"/>
        <v>0</v>
      </c>
      <c r="T203" s="135"/>
      <c r="U203" s="136">
        <v>0.22</v>
      </c>
      <c r="V203" s="236">
        <f t="shared" si="345"/>
        <v>0</v>
      </c>
      <c r="W203" s="237">
        <f t="shared" si="346"/>
        <v>0</v>
      </c>
      <c r="X203" s="238">
        <f t="shared" si="347"/>
        <v>0</v>
      </c>
      <c r="Y203" s="238">
        <f t="shared" si="348"/>
        <v>0</v>
      </c>
      <c r="Z203" s="239" t="e">
        <f t="shared" si="349"/>
        <v>#DIV/0!</v>
      </c>
      <c r="AA203" s="152"/>
      <c r="AB203" s="7"/>
      <c r="AC203" s="7"/>
      <c r="AD203" s="7"/>
      <c r="AE203" s="7"/>
      <c r="AF203" s="7"/>
      <c r="AG203" s="7"/>
    </row>
    <row r="204" spans="1:33" ht="30" customHeight="1" x14ac:dyDescent="0.25">
      <c r="A204" s="166" t="s">
        <v>243</v>
      </c>
      <c r="B204" s="167"/>
      <c r="C204" s="168"/>
      <c r="D204" s="169"/>
      <c r="E204" s="173">
        <f>SUM(E193:E202)</f>
        <v>0</v>
      </c>
      <c r="F204" s="189"/>
      <c r="G204" s="172">
        <f>SUM(G193:G203)</f>
        <v>0</v>
      </c>
      <c r="H204" s="173">
        <f>SUM(H193:H202)</f>
        <v>0</v>
      </c>
      <c r="I204" s="189"/>
      <c r="J204" s="172">
        <f>SUM(J193:J203)</f>
        <v>0</v>
      </c>
      <c r="K204" s="190">
        <f>SUM(K193:K202)</f>
        <v>0</v>
      </c>
      <c r="L204" s="189"/>
      <c r="M204" s="172">
        <f>SUM(M193:M203)</f>
        <v>0</v>
      </c>
      <c r="N204" s="190">
        <f>SUM(N193:N202)</f>
        <v>0</v>
      </c>
      <c r="O204" s="189"/>
      <c r="P204" s="172">
        <f>SUM(P193:P203)</f>
        <v>0</v>
      </c>
      <c r="Q204" s="190">
        <f>SUM(Q193:Q202)</f>
        <v>0</v>
      </c>
      <c r="R204" s="189"/>
      <c r="S204" s="172">
        <f>SUM(S193:S203)</f>
        <v>0</v>
      </c>
      <c r="T204" s="190">
        <f>SUM(T193:T202)</f>
        <v>0</v>
      </c>
      <c r="U204" s="189"/>
      <c r="V204" s="174">
        <f t="shared" ref="V204:X204" si="350">SUM(V193:V203)</f>
        <v>0</v>
      </c>
      <c r="W204" s="224">
        <f t="shared" si="350"/>
        <v>0</v>
      </c>
      <c r="X204" s="225">
        <f t="shared" si="350"/>
        <v>0</v>
      </c>
      <c r="Y204" s="225">
        <f t="shared" si="348"/>
        <v>0</v>
      </c>
      <c r="Z204" s="225" t="e">
        <f t="shared" si="349"/>
        <v>#DIV/0!</v>
      </c>
      <c r="AA204" s="226"/>
      <c r="AB204" s="7"/>
      <c r="AC204" s="7"/>
      <c r="AD204" s="7"/>
      <c r="AE204" s="7"/>
      <c r="AF204" s="7"/>
      <c r="AG204" s="7"/>
    </row>
    <row r="205" spans="1:33" ht="30" customHeight="1" x14ac:dyDescent="0.25">
      <c r="A205" s="178" t="s">
        <v>74</v>
      </c>
      <c r="B205" s="208">
        <v>8</v>
      </c>
      <c r="C205" s="240" t="s">
        <v>244</v>
      </c>
      <c r="D205" s="181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227"/>
      <c r="X205" s="227"/>
      <c r="Y205" s="182"/>
      <c r="Z205" s="227"/>
      <c r="AA205" s="228"/>
      <c r="AB205" s="118"/>
      <c r="AC205" s="118"/>
      <c r="AD205" s="118"/>
      <c r="AE205" s="118"/>
      <c r="AF205" s="118"/>
      <c r="AG205" s="118"/>
    </row>
    <row r="206" spans="1:33" ht="30" customHeight="1" x14ac:dyDescent="0.25">
      <c r="A206" s="241" t="s">
        <v>79</v>
      </c>
      <c r="B206" s="242" t="s">
        <v>245</v>
      </c>
      <c r="C206" s="243" t="s">
        <v>246</v>
      </c>
      <c r="D206" s="122" t="s">
        <v>247</v>
      </c>
      <c r="E206" s="123"/>
      <c r="F206" s="124"/>
      <c r="G206" s="125">
        <f t="shared" ref="G206:G211" si="351">E206*F206</f>
        <v>0</v>
      </c>
      <c r="H206" s="123"/>
      <c r="I206" s="124"/>
      <c r="J206" s="125">
        <f t="shared" ref="J206:J211" si="352">H206*I206</f>
        <v>0</v>
      </c>
      <c r="K206" s="123"/>
      <c r="L206" s="124"/>
      <c r="M206" s="125">
        <f t="shared" ref="M206:M211" si="353">K206*L206</f>
        <v>0</v>
      </c>
      <c r="N206" s="123"/>
      <c r="O206" s="124"/>
      <c r="P206" s="125">
        <f t="shared" ref="P206:P211" si="354">N206*O206</f>
        <v>0</v>
      </c>
      <c r="Q206" s="123"/>
      <c r="R206" s="124"/>
      <c r="S206" s="125">
        <f t="shared" ref="S206:S211" si="355">Q206*R206</f>
        <v>0</v>
      </c>
      <c r="T206" s="123"/>
      <c r="U206" s="124"/>
      <c r="V206" s="229">
        <f t="shared" ref="V206:V211" si="356">T206*U206</f>
        <v>0</v>
      </c>
      <c r="W206" s="230">
        <f t="shared" ref="W206:W211" si="357">G206+M206+S206</f>
        <v>0</v>
      </c>
      <c r="X206" s="231">
        <f t="shared" ref="X206:X211" si="358">J206+P206+V206</f>
        <v>0</v>
      </c>
      <c r="Y206" s="231">
        <f t="shared" ref="Y206:Y212" si="359">W206-X206</f>
        <v>0</v>
      </c>
      <c r="Z206" s="232" t="e">
        <f t="shared" ref="Z206:Z212" si="360">Y206/W206</f>
        <v>#DIV/0!</v>
      </c>
      <c r="AA206" s="233"/>
      <c r="AB206" s="131"/>
      <c r="AC206" s="131"/>
      <c r="AD206" s="131"/>
      <c r="AE206" s="131"/>
      <c r="AF206" s="131"/>
      <c r="AG206" s="131"/>
    </row>
    <row r="207" spans="1:33" ht="30" customHeight="1" x14ac:dyDescent="0.25">
      <c r="A207" s="241" t="s">
        <v>79</v>
      </c>
      <c r="B207" s="242" t="s">
        <v>248</v>
      </c>
      <c r="C207" s="243" t="s">
        <v>249</v>
      </c>
      <c r="D207" s="122" t="s">
        <v>247</v>
      </c>
      <c r="E207" s="123"/>
      <c r="F207" s="124"/>
      <c r="G207" s="125">
        <f t="shared" si="351"/>
        <v>0</v>
      </c>
      <c r="H207" s="123"/>
      <c r="I207" s="124"/>
      <c r="J207" s="125">
        <f t="shared" si="352"/>
        <v>0</v>
      </c>
      <c r="K207" s="123"/>
      <c r="L207" s="124"/>
      <c r="M207" s="125">
        <f t="shared" si="353"/>
        <v>0</v>
      </c>
      <c r="N207" s="123"/>
      <c r="O207" s="124"/>
      <c r="P207" s="125">
        <f t="shared" si="354"/>
        <v>0</v>
      </c>
      <c r="Q207" s="123"/>
      <c r="R207" s="124"/>
      <c r="S207" s="125">
        <f t="shared" si="355"/>
        <v>0</v>
      </c>
      <c r="T207" s="123"/>
      <c r="U207" s="124"/>
      <c r="V207" s="229">
        <f t="shared" si="356"/>
        <v>0</v>
      </c>
      <c r="W207" s="234">
        <f t="shared" si="357"/>
        <v>0</v>
      </c>
      <c r="X207" s="127">
        <f t="shared" si="358"/>
        <v>0</v>
      </c>
      <c r="Y207" s="127">
        <f t="shared" si="359"/>
        <v>0</v>
      </c>
      <c r="Z207" s="128" t="e">
        <f t="shared" si="360"/>
        <v>#DIV/0!</v>
      </c>
      <c r="AA207" s="129"/>
      <c r="AB207" s="131"/>
      <c r="AC207" s="131"/>
      <c r="AD207" s="131"/>
      <c r="AE207" s="131"/>
      <c r="AF207" s="131"/>
      <c r="AG207" s="131"/>
    </row>
    <row r="208" spans="1:33" ht="30" customHeight="1" x14ac:dyDescent="0.25">
      <c r="A208" s="241" t="s">
        <v>79</v>
      </c>
      <c r="B208" s="242" t="s">
        <v>250</v>
      </c>
      <c r="C208" s="243" t="s">
        <v>251</v>
      </c>
      <c r="D208" s="122" t="s">
        <v>252</v>
      </c>
      <c r="E208" s="244"/>
      <c r="F208" s="245"/>
      <c r="G208" s="125">
        <f t="shared" si="351"/>
        <v>0</v>
      </c>
      <c r="H208" s="244"/>
      <c r="I208" s="245"/>
      <c r="J208" s="125">
        <f t="shared" si="352"/>
        <v>0</v>
      </c>
      <c r="K208" s="123"/>
      <c r="L208" s="124"/>
      <c r="M208" s="125">
        <f t="shared" si="353"/>
        <v>0</v>
      </c>
      <c r="N208" s="123"/>
      <c r="O208" s="124"/>
      <c r="P208" s="125">
        <f t="shared" si="354"/>
        <v>0</v>
      </c>
      <c r="Q208" s="123"/>
      <c r="R208" s="124"/>
      <c r="S208" s="125">
        <f t="shared" si="355"/>
        <v>0</v>
      </c>
      <c r="T208" s="123"/>
      <c r="U208" s="124"/>
      <c r="V208" s="229">
        <f t="shared" si="356"/>
        <v>0</v>
      </c>
      <c r="W208" s="246">
        <f t="shared" si="357"/>
        <v>0</v>
      </c>
      <c r="X208" s="127">
        <f t="shared" si="358"/>
        <v>0</v>
      </c>
      <c r="Y208" s="127">
        <f t="shared" si="359"/>
        <v>0</v>
      </c>
      <c r="Z208" s="128" t="e">
        <f t="shared" si="360"/>
        <v>#DIV/0!</v>
      </c>
      <c r="AA208" s="129"/>
      <c r="AB208" s="131"/>
      <c r="AC208" s="131"/>
      <c r="AD208" s="131"/>
      <c r="AE208" s="131"/>
      <c r="AF208" s="131"/>
      <c r="AG208" s="131"/>
    </row>
    <row r="209" spans="1:33" ht="30" customHeight="1" x14ac:dyDescent="0.25">
      <c r="A209" s="241" t="s">
        <v>79</v>
      </c>
      <c r="B209" s="242" t="s">
        <v>253</v>
      </c>
      <c r="C209" s="243" t="s">
        <v>254</v>
      </c>
      <c r="D209" s="122" t="s">
        <v>252</v>
      </c>
      <c r="E209" s="123"/>
      <c r="F209" s="124"/>
      <c r="G209" s="125">
        <f t="shared" si="351"/>
        <v>0</v>
      </c>
      <c r="H209" s="123"/>
      <c r="I209" s="124"/>
      <c r="J209" s="125">
        <f t="shared" si="352"/>
        <v>0</v>
      </c>
      <c r="K209" s="244"/>
      <c r="L209" s="245"/>
      <c r="M209" s="125">
        <f t="shared" si="353"/>
        <v>0</v>
      </c>
      <c r="N209" s="244"/>
      <c r="O209" s="245"/>
      <c r="P209" s="125">
        <f t="shared" si="354"/>
        <v>0</v>
      </c>
      <c r="Q209" s="244"/>
      <c r="R209" s="245"/>
      <c r="S209" s="125">
        <f t="shared" si="355"/>
        <v>0</v>
      </c>
      <c r="T209" s="244"/>
      <c r="U209" s="245"/>
      <c r="V209" s="229">
        <f t="shared" si="356"/>
        <v>0</v>
      </c>
      <c r="W209" s="246">
        <f t="shared" si="357"/>
        <v>0</v>
      </c>
      <c r="X209" s="127">
        <f t="shared" si="358"/>
        <v>0</v>
      </c>
      <c r="Y209" s="127">
        <f t="shared" si="359"/>
        <v>0</v>
      </c>
      <c r="Z209" s="128" t="e">
        <f t="shared" si="360"/>
        <v>#DIV/0!</v>
      </c>
      <c r="AA209" s="129"/>
      <c r="AB209" s="131"/>
      <c r="AC209" s="131"/>
      <c r="AD209" s="131"/>
      <c r="AE209" s="131"/>
      <c r="AF209" s="131"/>
      <c r="AG209" s="131"/>
    </row>
    <row r="210" spans="1:33" ht="30" customHeight="1" x14ac:dyDescent="0.25">
      <c r="A210" s="241" t="s">
        <v>79</v>
      </c>
      <c r="B210" s="242" t="s">
        <v>255</v>
      </c>
      <c r="C210" s="243" t="s">
        <v>256</v>
      </c>
      <c r="D210" s="122" t="s">
        <v>252</v>
      </c>
      <c r="E210" s="123"/>
      <c r="F210" s="124"/>
      <c r="G210" s="125">
        <f t="shared" si="351"/>
        <v>0</v>
      </c>
      <c r="H210" s="123"/>
      <c r="I210" s="124"/>
      <c r="J210" s="125">
        <f t="shared" si="352"/>
        <v>0</v>
      </c>
      <c r="K210" s="123"/>
      <c r="L210" s="124"/>
      <c r="M210" s="125">
        <f t="shared" si="353"/>
        <v>0</v>
      </c>
      <c r="N210" s="123"/>
      <c r="O210" s="124"/>
      <c r="P210" s="125">
        <f t="shared" si="354"/>
        <v>0</v>
      </c>
      <c r="Q210" s="123"/>
      <c r="R210" s="124"/>
      <c r="S210" s="125">
        <f t="shared" si="355"/>
        <v>0</v>
      </c>
      <c r="T210" s="123"/>
      <c r="U210" s="124"/>
      <c r="V210" s="229">
        <f t="shared" si="356"/>
        <v>0</v>
      </c>
      <c r="W210" s="234">
        <f t="shared" si="357"/>
        <v>0</v>
      </c>
      <c r="X210" s="127">
        <f t="shared" si="358"/>
        <v>0</v>
      </c>
      <c r="Y210" s="127">
        <f t="shared" si="359"/>
        <v>0</v>
      </c>
      <c r="Z210" s="128" t="e">
        <f t="shared" si="360"/>
        <v>#DIV/0!</v>
      </c>
      <c r="AA210" s="129"/>
      <c r="AB210" s="131"/>
      <c r="AC210" s="131"/>
      <c r="AD210" s="131"/>
      <c r="AE210" s="131"/>
      <c r="AF210" s="131"/>
      <c r="AG210" s="131"/>
    </row>
    <row r="211" spans="1:33" ht="30" customHeight="1" x14ac:dyDescent="0.25">
      <c r="A211" s="247" t="s">
        <v>79</v>
      </c>
      <c r="B211" s="248" t="s">
        <v>257</v>
      </c>
      <c r="C211" s="249" t="s">
        <v>258</v>
      </c>
      <c r="D211" s="134"/>
      <c r="E211" s="135"/>
      <c r="F211" s="136">
        <v>0.22</v>
      </c>
      <c r="G211" s="137">
        <f t="shared" si="351"/>
        <v>0</v>
      </c>
      <c r="H211" s="135"/>
      <c r="I211" s="136">
        <v>0.22</v>
      </c>
      <c r="J211" s="137">
        <f t="shared" si="352"/>
        <v>0</v>
      </c>
      <c r="K211" s="135"/>
      <c r="L211" s="136">
        <v>0.22</v>
      </c>
      <c r="M211" s="137">
        <f t="shared" si="353"/>
        <v>0</v>
      </c>
      <c r="N211" s="135"/>
      <c r="O211" s="136">
        <v>0.22</v>
      </c>
      <c r="P211" s="137">
        <f t="shared" si="354"/>
        <v>0</v>
      </c>
      <c r="Q211" s="135"/>
      <c r="R211" s="136">
        <v>0.22</v>
      </c>
      <c r="S211" s="137">
        <f t="shared" si="355"/>
        <v>0</v>
      </c>
      <c r="T211" s="135"/>
      <c r="U211" s="136">
        <v>0.22</v>
      </c>
      <c r="V211" s="236">
        <f t="shared" si="356"/>
        <v>0</v>
      </c>
      <c r="W211" s="237">
        <f t="shared" si="357"/>
        <v>0</v>
      </c>
      <c r="X211" s="238">
        <f t="shared" si="358"/>
        <v>0</v>
      </c>
      <c r="Y211" s="238">
        <f t="shared" si="359"/>
        <v>0</v>
      </c>
      <c r="Z211" s="239" t="e">
        <f t="shared" si="360"/>
        <v>#DIV/0!</v>
      </c>
      <c r="AA211" s="152"/>
      <c r="AB211" s="7"/>
      <c r="AC211" s="7"/>
      <c r="AD211" s="7"/>
      <c r="AE211" s="7"/>
      <c r="AF211" s="7"/>
      <c r="AG211" s="7"/>
    </row>
    <row r="212" spans="1:33" ht="30" customHeight="1" x14ac:dyDescent="0.25">
      <c r="A212" s="166" t="s">
        <v>259</v>
      </c>
      <c r="B212" s="167"/>
      <c r="C212" s="168"/>
      <c r="D212" s="169"/>
      <c r="E212" s="173">
        <f>SUM(E206:E210)</f>
        <v>0</v>
      </c>
      <c r="F212" s="189"/>
      <c r="G212" s="173">
        <f>SUM(G206:G211)</f>
        <v>0</v>
      </c>
      <c r="H212" s="173">
        <f>SUM(H206:H210)</f>
        <v>0</v>
      </c>
      <c r="I212" s="189"/>
      <c r="J212" s="173">
        <f>SUM(J206:J211)</f>
        <v>0</v>
      </c>
      <c r="K212" s="173">
        <f>SUM(K206:K210)</f>
        <v>0</v>
      </c>
      <c r="L212" s="189"/>
      <c r="M212" s="173">
        <f>SUM(M206:M211)</f>
        <v>0</v>
      </c>
      <c r="N212" s="173">
        <f>SUM(N206:N210)</f>
        <v>0</v>
      </c>
      <c r="O212" s="189"/>
      <c r="P212" s="173">
        <f>SUM(P206:P211)</f>
        <v>0</v>
      </c>
      <c r="Q212" s="173">
        <f>SUM(Q206:Q210)</f>
        <v>0</v>
      </c>
      <c r="R212" s="189"/>
      <c r="S212" s="173">
        <f>SUM(S206:S211)</f>
        <v>0</v>
      </c>
      <c r="T212" s="173">
        <f>SUM(T206:T210)</f>
        <v>0</v>
      </c>
      <c r="U212" s="189"/>
      <c r="V212" s="250">
        <f t="shared" ref="V212:X212" si="361">SUM(V206:V211)</f>
        <v>0</v>
      </c>
      <c r="W212" s="224">
        <f t="shared" si="361"/>
        <v>0</v>
      </c>
      <c r="X212" s="225">
        <f t="shared" si="361"/>
        <v>0</v>
      </c>
      <c r="Y212" s="225">
        <f t="shared" si="359"/>
        <v>0</v>
      </c>
      <c r="Z212" s="225" t="e">
        <f t="shared" si="360"/>
        <v>#DIV/0!</v>
      </c>
      <c r="AA212" s="226"/>
      <c r="AB212" s="7"/>
      <c r="AC212" s="7"/>
      <c r="AD212" s="7"/>
      <c r="AE212" s="7"/>
      <c r="AF212" s="7"/>
      <c r="AG212" s="7"/>
    </row>
    <row r="213" spans="1:33" ht="30" customHeight="1" thickBot="1" x14ac:dyDescent="0.3">
      <c r="A213" s="178" t="s">
        <v>74</v>
      </c>
      <c r="B213" s="179">
        <v>9</v>
      </c>
      <c r="C213" s="180" t="s">
        <v>260</v>
      </c>
      <c r="D213" s="181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251"/>
      <c r="X213" s="251"/>
      <c r="Y213" s="210"/>
      <c r="Z213" s="251"/>
      <c r="AA213" s="252"/>
      <c r="AB213" s="7"/>
      <c r="AC213" s="7"/>
      <c r="AD213" s="7"/>
      <c r="AE213" s="7"/>
      <c r="AF213" s="7"/>
      <c r="AG213" s="7"/>
    </row>
    <row r="214" spans="1:33" ht="30" customHeight="1" x14ac:dyDescent="0.25">
      <c r="A214" s="253" t="s">
        <v>79</v>
      </c>
      <c r="B214" s="254">
        <v>43839</v>
      </c>
      <c r="C214" s="426" t="s">
        <v>454</v>
      </c>
      <c r="D214" s="427" t="s">
        <v>455</v>
      </c>
      <c r="E214" s="428">
        <v>1</v>
      </c>
      <c r="F214" s="429">
        <v>25000</v>
      </c>
      <c r="G214" s="258">
        <f t="shared" ref="G214:G219" si="362">E214*F214</f>
        <v>25000</v>
      </c>
      <c r="H214" s="256">
        <v>1</v>
      </c>
      <c r="I214" s="257">
        <v>25000</v>
      </c>
      <c r="J214" s="258">
        <f t="shared" ref="J214:J219" si="363">H214*I214</f>
        <v>25000</v>
      </c>
      <c r="K214" s="259"/>
      <c r="L214" s="257"/>
      <c r="M214" s="258">
        <f t="shared" ref="M214:M219" si="364">K214*L214</f>
        <v>0</v>
      </c>
      <c r="N214" s="259"/>
      <c r="O214" s="257"/>
      <c r="P214" s="258">
        <f t="shared" ref="P214:P219" si="365">N214*O214</f>
        <v>0</v>
      </c>
      <c r="Q214" s="259"/>
      <c r="R214" s="257"/>
      <c r="S214" s="258">
        <f t="shared" ref="S214:S219" si="366">Q214*R214</f>
        <v>0</v>
      </c>
      <c r="T214" s="259"/>
      <c r="U214" s="257"/>
      <c r="V214" s="258">
        <f t="shared" ref="V214:V219" si="367">T214*U214</f>
        <v>0</v>
      </c>
      <c r="W214" s="231">
        <f t="shared" ref="W214:W219" si="368">G214+M214+S214</f>
        <v>25000</v>
      </c>
      <c r="X214" s="127">
        <f t="shared" ref="X214:X219" si="369">J214+P214+V214</f>
        <v>25000</v>
      </c>
      <c r="Y214" s="127">
        <f t="shared" ref="Y214:Y220" si="370">W214-X214</f>
        <v>0</v>
      </c>
      <c r="Z214" s="128">
        <f t="shared" ref="Z214:Z220" si="371">Y214/W214</f>
        <v>0</v>
      </c>
      <c r="AA214" s="233"/>
      <c r="AB214" s="130"/>
      <c r="AC214" s="131"/>
      <c r="AD214" s="131"/>
      <c r="AE214" s="131"/>
      <c r="AF214" s="131"/>
      <c r="AG214" s="131"/>
    </row>
    <row r="215" spans="1:33" ht="30" customHeight="1" x14ac:dyDescent="0.25">
      <c r="A215" s="119" t="s">
        <v>79</v>
      </c>
      <c r="B215" s="260">
        <v>43870</v>
      </c>
      <c r="C215" s="187" t="s">
        <v>261</v>
      </c>
      <c r="D215" s="261"/>
      <c r="E215" s="262"/>
      <c r="F215" s="124"/>
      <c r="G215" s="125">
        <f t="shared" si="362"/>
        <v>0</v>
      </c>
      <c r="H215" s="262"/>
      <c r="I215" s="124"/>
      <c r="J215" s="125">
        <f t="shared" si="363"/>
        <v>0</v>
      </c>
      <c r="K215" s="123"/>
      <c r="L215" s="124"/>
      <c r="M215" s="125">
        <f t="shared" si="364"/>
        <v>0</v>
      </c>
      <c r="N215" s="123"/>
      <c r="O215" s="124"/>
      <c r="P215" s="125">
        <f t="shared" si="365"/>
        <v>0</v>
      </c>
      <c r="Q215" s="123"/>
      <c r="R215" s="124"/>
      <c r="S215" s="125">
        <f t="shared" si="366"/>
        <v>0</v>
      </c>
      <c r="T215" s="123"/>
      <c r="U215" s="124"/>
      <c r="V215" s="125">
        <f t="shared" si="367"/>
        <v>0</v>
      </c>
      <c r="W215" s="126">
        <f t="shared" si="368"/>
        <v>0</v>
      </c>
      <c r="X215" s="127">
        <f t="shared" si="369"/>
        <v>0</v>
      </c>
      <c r="Y215" s="127">
        <f t="shared" si="370"/>
        <v>0</v>
      </c>
      <c r="Z215" s="128" t="e">
        <f t="shared" si="371"/>
        <v>#DIV/0!</v>
      </c>
      <c r="AA215" s="129"/>
      <c r="AB215" s="131"/>
      <c r="AC215" s="131"/>
      <c r="AD215" s="131"/>
      <c r="AE215" s="131"/>
      <c r="AF215" s="131"/>
      <c r="AG215" s="131"/>
    </row>
    <row r="216" spans="1:33" ht="30" customHeight="1" x14ac:dyDescent="0.25">
      <c r="A216" s="119" t="s">
        <v>79</v>
      </c>
      <c r="B216" s="260">
        <v>43899</v>
      </c>
      <c r="C216" s="187" t="s">
        <v>262</v>
      </c>
      <c r="D216" s="261"/>
      <c r="E216" s="262"/>
      <c r="F216" s="124"/>
      <c r="G216" s="125">
        <f t="shared" si="362"/>
        <v>0</v>
      </c>
      <c r="H216" s="262"/>
      <c r="I216" s="124"/>
      <c r="J216" s="125">
        <f t="shared" si="363"/>
        <v>0</v>
      </c>
      <c r="K216" s="123"/>
      <c r="L216" s="124"/>
      <c r="M216" s="125">
        <f t="shared" si="364"/>
        <v>0</v>
      </c>
      <c r="N216" s="123"/>
      <c r="O216" s="124"/>
      <c r="P216" s="125">
        <f t="shared" si="365"/>
        <v>0</v>
      </c>
      <c r="Q216" s="123"/>
      <c r="R216" s="124"/>
      <c r="S216" s="125">
        <f t="shared" si="366"/>
        <v>0</v>
      </c>
      <c r="T216" s="123"/>
      <c r="U216" s="124"/>
      <c r="V216" s="125">
        <f t="shared" si="367"/>
        <v>0</v>
      </c>
      <c r="W216" s="126">
        <f t="shared" si="368"/>
        <v>0</v>
      </c>
      <c r="X216" s="127">
        <f t="shared" si="369"/>
        <v>0</v>
      </c>
      <c r="Y216" s="127">
        <f t="shared" si="370"/>
        <v>0</v>
      </c>
      <c r="Z216" s="128" t="e">
        <f t="shared" si="371"/>
        <v>#DIV/0!</v>
      </c>
      <c r="AA216" s="129"/>
      <c r="AB216" s="131"/>
      <c r="AC216" s="131"/>
      <c r="AD216" s="131"/>
      <c r="AE216" s="131"/>
      <c r="AF216" s="131"/>
      <c r="AG216" s="131"/>
    </row>
    <row r="217" spans="1:33" ht="30" customHeight="1" x14ac:dyDescent="0.25">
      <c r="A217" s="119" t="s">
        <v>79</v>
      </c>
      <c r="B217" s="260">
        <v>43930</v>
      </c>
      <c r="C217" s="187" t="s">
        <v>263</v>
      </c>
      <c r="D217" s="261"/>
      <c r="E217" s="262"/>
      <c r="F217" s="124"/>
      <c r="G217" s="125">
        <f t="shared" si="362"/>
        <v>0</v>
      </c>
      <c r="H217" s="262"/>
      <c r="I217" s="124"/>
      <c r="J217" s="125">
        <f t="shared" si="363"/>
        <v>0</v>
      </c>
      <c r="K217" s="123"/>
      <c r="L217" s="124"/>
      <c r="M217" s="125">
        <f t="shared" si="364"/>
        <v>0</v>
      </c>
      <c r="N217" s="123"/>
      <c r="O217" s="124"/>
      <c r="P217" s="125">
        <f t="shared" si="365"/>
        <v>0</v>
      </c>
      <c r="Q217" s="123"/>
      <c r="R217" s="124"/>
      <c r="S217" s="125">
        <f t="shared" si="366"/>
        <v>0</v>
      </c>
      <c r="T217" s="123"/>
      <c r="U217" s="124"/>
      <c r="V217" s="125">
        <f t="shared" si="367"/>
        <v>0</v>
      </c>
      <c r="W217" s="126">
        <f t="shared" si="368"/>
        <v>0</v>
      </c>
      <c r="X217" s="127">
        <f t="shared" si="369"/>
        <v>0</v>
      </c>
      <c r="Y217" s="127">
        <f t="shared" si="370"/>
        <v>0</v>
      </c>
      <c r="Z217" s="128" t="e">
        <f t="shared" si="371"/>
        <v>#DIV/0!</v>
      </c>
      <c r="AA217" s="129"/>
      <c r="AB217" s="131"/>
      <c r="AC217" s="131"/>
      <c r="AD217" s="131"/>
      <c r="AE217" s="131"/>
      <c r="AF217" s="131"/>
      <c r="AG217" s="131"/>
    </row>
    <row r="218" spans="1:33" ht="30" customHeight="1" x14ac:dyDescent="0.25">
      <c r="A218" s="132" t="s">
        <v>79</v>
      </c>
      <c r="B218" s="260">
        <v>43960</v>
      </c>
      <c r="C218" s="163" t="s">
        <v>264</v>
      </c>
      <c r="D218" s="263"/>
      <c r="E218" s="264"/>
      <c r="F218" s="136"/>
      <c r="G218" s="137">
        <f t="shared" si="362"/>
        <v>0</v>
      </c>
      <c r="H218" s="264"/>
      <c r="I218" s="136"/>
      <c r="J218" s="137">
        <f t="shared" si="363"/>
        <v>0</v>
      </c>
      <c r="K218" s="135"/>
      <c r="L218" s="136"/>
      <c r="M218" s="137">
        <f t="shared" si="364"/>
        <v>0</v>
      </c>
      <c r="N218" s="135"/>
      <c r="O218" s="136"/>
      <c r="P218" s="137">
        <f t="shared" si="365"/>
        <v>0</v>
      </c>
      <c r="Q218" s="135"/>
      <c r="R218" s="136"/>
      <c r="S218" s="137">
        <f t="shared" si="366"/>
        <v>0</v>
      </c>
      <c r="T218" s="135"/>
      <c r="U218" s="136"/>
      <c r="V218" s="137">
        <f t="shared" si="367"/>
        <v>0</v>
      </c>
      <c r="W218" s="138">
        <f t="shared" si="368"/>
        <v>0</v>
      </c>
      <c r="X218" s="127">
        <f t="shared" si="369"/>
        <v>0</v>
      </c>
      <c r="Y218" s="127">
        <f t="shared" si="370"/>
        <v>0</v>
      </c>
      <c r="Z218" s="128" t="e">
        <f t="shared" si="371"/>
        <v>#DIV/0!</v>
      </c>
      <c r="AA218" s="139"/>
      <c r="AB218" s="131"/>
      <c r="AC218" s="131"/>
      <c r="AD218" s="131"/>
      <c r="AE218" s="131"/>
      <c r="AF218" s="131"/>
      <c r="AG218" s="131"/>
    </row>
    <row r="219" spans="1:33" ht="30" customHeight="1" x14ac:dyDescent="0.25">
      <c r="A219" s="132" t="s">
        <v>79</v>
      </c>
      <c r="B219" s="260">
        <v>43991</v>
      </c>
      <c r="C219" s="235" t="s">
        <v>265</v>
      </c>
      <c r="D219" s="148"/>
      <c r="E219" s="135"/>
      <c r="F219" s="136">
        <v>0.22</v>
      </c>
      <c r="G219" s="137">
        <f t="shared" si="362"/>
        <v>0</v>
      </c>
      <c r="H219" s="135"/>
      <c r="I219" s="136">
        <v>0.22</v>
      </c>
      <c r="J219" s="137">
        <f t="shared" si="363"/>
        <v>0</v>
      </c>
      <c r="K219" s="135"/>
      <c r="L219" s="136">
        <v>0.22</v>
      </c>
      <c r="M219" s="137">
        <f t="shared" si="364"/>
        <v>0</v>
      </c>
      <c r="N219" s="135"/>
      <c r="O219" s="136">
        <v>0.22</v>
      </c>
      <c r="P219" s="137">
        <f t="shared" si="365"/>
        <v>0</v>
      </c>
      <c r="Q219" s="135"/>
      <c r="R219" s="136">
        <v>0.22</v>
      </c>
      <c r="S219" s="137">
        <f t="shared" si="366"/>
        <v>0</v>
      </c>
      <c r="T219" s="135"/>
      <c r="U219" s="136">
        <v>0.22</v>
      </c>
      <c r="V219" s="137">
        <f t="shared" si="367"/>
        <v>0</v>
      </c>
      <c r="W219" s="138">
        <f t="shared" si="368"/>
        <v>0</v>
      </c>
      <c r="X219" s="165">
        <f t="shared" si="369"/>
        <v>0</v>
      </c>
      <c r="Y219" s="165">
        <f t="shared" si="370"/>
        <v>0</v>
      </c>
      <c r="Z219" s="223" t="e">
        <f t="shared" si="371"/>
        <v>#DIV/0!</v>
      </c>
      <c r="AA219" s="139"/>
      <c r="AB219" s="7"/>
      <c r="AC219" s="7"/>
      <c r="AD219" s="7"/>
      <c r="AE219" s="7"/>
      <c r="AF219" s="7"/>
      <c r="AG219" s="7"/>
    </row>
    <row r="220" spans="1:33" ht="30" customHeight="1" x14ac:dyDescent="0.25">
      <c r="A220" s="166" t="s">
        <v>266</v>
      </c>
      <c r="B220" s="167"/>
      <c r="C220" s="168"/>
      <c r="D220" s="169"/>
      <c r="E220" s="173">
        <f>SUM(E214:E218)</f>
        <v>1</v>
      </c>
      <c r="F220" s="189"/>
      <c r="G220" s="172">
        <f>SUM(G214:G219)</f>
        <v>25000</v>
      </c>
      <c r="H220" s="173">
        <f>SUM(H214:H218)</f>
        <v>1</v>
      </c>
      <c r="I220" s="189"/>
      <c r="J220" s="172">
        <f>SUM(J214:J219)</f>
        <v>25000</v>
      </c>
      <c r="K220" s="190">
        <f>SUM(K214:K218)</f>
        <v>0</v>
      </c>
      <c r="L220" s="189"/>
      <c r="M220" s="172">
        <f>SUM(M214:M219)</f>
        <v>0</v>
      </c>
      <c r="N220" s="190">
        <f>SUM(N214:N218)</f>
        <v>0</v>
      </c>
      <c r="O220" s="189"/>
      <c r="P220" s="172">
        <f>SUM(P214:P219)</f>
        <v>0</v>
      </c>
      <c r="Q220" s="190">
        <f>SUM(Q214:Q218)</f>
        <v>0</v>
      </c>
      <c r="R220" s="189"/>
      <c r="S220" s="172">
        <f>SUM(S214:S219)</f>
        <v>0</v>
      </c>
      <c r="T220" s="190">
        <f>SUM(T214:T218)</f>
        <v>0</v>
      </c>
      <c r="U220" s="189"/>
      <c r="V220" s="174">
        <f t="shared" ref="V220:X220" si="372">SUM(V214:V219)</f>
        <v>0</v>
      </c>
      <c r="W220" s="224">
        <f t="shared" si="372"/>
        <v>25000</v>
      </c>
      <c r="X220" s="225">
        <f t="shared" si="372"/>
        <v>25000</v>
      </c>
      <c r="Y220" s="225">
        <f t="shared" si="370"/>
        <v>0</v>
      </c>
      <c r="Z220" s="225">
        <f t="shared" si="371"/>
        <v>0</v>
      </c>
      <c r="AA220" s="226"/>
      <c r="AB220" s="7"/>
      <c r="AC220" s="7"/>
      <c r="AD220" s="7"/>
      <c r="AE220" s="7"/>
      <c r="AF220" s="7"/>
      <c r="AG220" s="7"/>
    </row>
    <row r="221" spans="1:33" ht="30" customHeight="1" thickBot="1" x14ac:dyDescent="0.3">
      <c r="A221" s="178" t="s">
        <v>74</v>
      </c>
      <c r="B221" s="208">
        <v>10</v>
      </c>
      <c r="C221" s="240" t="s">
        <v>267</v>
      </c>
      <c r="D221" s="181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227"/>
      <c r="X221" s="227"/>
      <c r="Y221" s="182"/>
      <c r="Z221" s="227"/>
      <c r="AA221" s="228"/>
      <c r="AB221" s="7"/>
      <c r="AC221" s="7"/>
      <c r="AD221" s="7"/>
      <c r="AE221" s="7"/>
      <c r="AF221" s="7"/>
      <c r="AG221" s="7"/>
    </row>
    <row r="222" spans="1:33" ht="30" customHeight="1" x14ac:dyDescent="0.25">
      <c r="A222" s="119" t="s">
        <v>79</v>
      </c>
      <c r="B222" s="260">
        <v>43840</v>
      </c>
      <c r="C222" s="430" t="s">
        <v>488</v>
      </c>
      <c r="D222" s="459" t="s">
        <v>489</v>
      </c>
      <c r="E222" s="461">
        <v>1</v>
      </c>
      <c r="F222" s="460">
        <v>18000</v>
      </c>
      <c r="G222" s="161">
        <f t="shared" ref="G222:G226" si="373">E222*F222</f>
        <v>18000</v>
      </c>
      <c r="H222" s="266">
        <v>1</v>
      </c>
      <c r="I222" s="160">
        <v>18000</v>
      </c>
      <c r="J222" s="161">
        <f t="shared" ref="J222:J226" si="374">H222*I222</f>
        <v>18000</v>
      </c>
      <c r="K222" s="159"/>
      <c r="L222" s="160"/>
      <c r="M222" s="161">
        <f t="shared" ref="M222:M226" si="375">K222*L222</f>
        <v>0</v>
      </c>
      <c r="N222" s="159"/>
      <c r="O222" s="160"/>
      <c r="P222" s="161">
        <f t="shared" ref="P222:P226" si="376">N222*O222</f>
        <v>0</v>
      </c>
      <c r="Q222" s="159"/>
      <c r="R222" s="160"/>
      <c r="S222" s="161">
        <f t="shared" ref="S222:S226" si="377">Q222*R222</f>
        <v>0</v>
      </c>
      <c r="T222" s="159"/>
      <c r="U222" s="160"/>
      <c r="V222" s="267">
        <f t="shared" ref="V222:V226" si="378">T222*U222</f>
        <v>0</v>
      </c>
      <c r="W222" s="268">
        <f t="shared" ref="W222:W226" si="379">G222+M222+S222</f>
        <v>18000</v>
      </c>
      <c r="X222" s="231">
        <f t="shared" ref="X222:X226" si="380">J222+P222+V222</f>
        <v>18000</v>
      </c>
      <c r="Y222" s="231">
        <f t="shared" ref="Y222:Y227" si="381">W222-X222</f>
        <v>0</v>
      </c>
      <c r="Z222" s="232">
        <f t="shared" ref="Z222:Z227" si="382">Y222/W222</f>
        <v>0</v>
      </c>
      <c r="AA222" s="269"/>
      <c r="AB222" s="131"/>
      <c r="AC222" s="131"/>
      <c r="AD222" s="131"/>
      <c r="AE222" s="131"/>
      <c r="AF222" s="131"/>
      <c r="AG222" s="131"/>
    </row>
    <row r="223" spans="1:33" ht="30" customHeight="1" x14ac:dyDescent="0.25">
      <c r="A223" s="119" t="s">
        <v>79</v>
      </c>
      <c r="B223" s="260">
        <v>43871</v>
      </c>
      <c r="C223" s="265" t="s">
        <v>268</v>
      </c>
      <c r="D223" s="261"/>
      <c r="E223" s="262"/>
      <c r="F223" s="124"/>
      <c r="G223" s="125">
        <f t="shared" si="373"/>
        <v>0</v>
      </c>
      <c r="H223" s="262"/>
      <c r="I223" s="124"/>
      <c r="J223" s="125">
        <f t="shared" si="374"/>
        <v>0</v>
      </c>
      <c r="K223" s="123"/>
      <c r="L223" s="124"/>
      <c r="M223" s="125">
        <f t="shared" si="375"/>
        <v>0</v>
      </c>
      <c r="N223" s="123"/>
      <c r="O223" s="124"/>
      <c r="P223" s="125">
        <f t="shared" si="376"/>
        <v>0</v>
      </c>
      <c r="Q223" s="123"/>
      <c r="R223" s="124"/>
      <c r="S223" s="125">
        <f t="shared" si="377"/>
        <v>0</v>
      </c>
      <c r="T223" s="123"/>
      <c r="U223" s="124"/>
      <c r="V223" s="229">
        <f t="shared" si="378"/>
        <v>0</v>
      </c>
      <c r="W223" s="234">
        <f t="shared" si="379"/>
        <v>0</v>
      </c>
      <c r="X223" s="127">
        <f t="shared" si="380"/>
        <v>0</v>
      </c>
      <c r="Y223" s="127">
        <f t="shared" si="381"/>
        <v>0</v>
      </c>
      <c r="Z223" s="128" t="e">
        <f t="shared" si="382"/>
        <v>#DIV/0!</v>
      </c>
      <c r="AA223" s="129"/>
      <c r="AB223" s="131"/>
      <c r="AC223" s="131"/>
      <c r="AD223" s="131"/>
      <c r="AE223" s="131"/>
      <c r="AF223" s="131"/>
      <c r="AG223" s="131"/>
    </row>
    <row r="224" spans="1:33" ht="30" customHeight="1" x14ac:dyDescent="0.25">
      <c r="A224" s="119" t="s">
        <v>79</v>
      </c>
      <c r="B224" s="260">
        <v>43900</v>
      </c>
      <c r="C224" s="265" t="s">
        <v>268</v>
      </c>
      <c r="D224" s="261"/>
      <c r="E224" s="262"/>
      <c r="F224" s="124"/>
      <c r="G224" s="125">
        <f t="shared" si="373"/>
        <v>0</v>
      </c>
      <c r="H224" s="262"/>
      <c r="I224" s="124"/>
      <c r="J224" s="125">
        <f t="shared" si="374"/>
        <v>0</v>
      </c>
      <c r="K224" s="123"/>
      <c r="L224" s="124"/>
      <c r="M224" s="125">
        <f t="shared" si="375"/>
        <v>0</v>
      </c>
      <c r="N224" s="123"/>
      <c r="O224" s="124"/>
      <c r="P224" s="125">
        <f t="shared" si="376"/>
        <v>0</v>
      </c>
      <c r="Q224" s="123"/>
      <c r="R224" s="124"/>
      <c r="S224" s="125">
        <f t="shared" si="377"/>
        <v>0</v>
      </c>
      <c r="T224" s="123"/>
      <c r="U224" s="124"/>
      <c r="V224" s="229">
        <f t="shared" si="378"/>
        <v>0</v>
      </c>
      <c r="W224" s="234">
        <f t="shared" si="379"/>
        <v>0</v>
      </c>
      <c r="X224" s="127">
        <f t="shared" si="380"/>
        <v>0</v>
      </c>
      <c r="Y224" s="127">
        <f t="shared" si="381"/>
        <v>0</v>
      </c>
      <c r="Z224" s="128" t="e">
        <f t="shared" si="382"/>
        <v>#DIV/0!</v>
      </c>
      <c r="AA224" s="129"/>
      <c r="AB224" s="131"/>
      <c r="AC224" s="131"/>
      <c r="AD224" s="131"/>
      <c r="AE224" s="131"/>
      <c r="AF224" s="131"/>
      <c r="AG224" s="131"/>
    </row>
    <row r="225" spans="1:33" ht="30" customHeight="1" x14ac:dyDescent="0.25">
      <c r="A225" s="132" t="s">
        <v>79</v>
      </c>
      <c r="B225" s="270">
        <v>43931</v>
      </c>
      <c r="C225" s="163" t="s">
        <v>269</v>
      </c>
      <c r="D225" s="263" t="s">
        <v>82</v>
      </c>
      <c r="E225" s="264"/>
      <c r="F225" s="136"/>
      <c r="G225" s="125">
        <f t="shared" si="373"/>
        <v>0</v>
      </c>
      <c r="H225" s="264"/>
      <c r="I225" s="136"/>
      <c r="J225" s="125">
        <f t="shared" si="374"/>
        <v>0</v>
      </c>
      <c r="K225" s="135"/>
      <c r="L225" s="136"/>
      <c r="M225" s="137">
        <f t="shared" si="375"/>
        <v>0</v>
      </c>
      <c r="N225" s="135"/>
      <c r="O225" s="136"/>
      <c r="P225" s="137">
        <f t="shared" si="376"/>
        <v>0</v>
      </c>
      <c r="Q225" s="135"/>
      <c r="R225" s="136"/>
      <c r="S225" s="137">
        <f t="shared" si="377"/>
        <v>0</v>
      </c>
      <c r="T225" s="135"/>
      <c r="U225" s="136"/>
      <c r="V225" s="236">
        <f t="shared" si="378"/>
        <v>0</v>
      </c>
      <c r="W225" s="271">
        <f t="shared" si="379"/>
        <v>0</v>
      </c>
      <c r="X225" s="127">
        <f t="shared" si="380"/>
        <v>0</v>
      </c>
      <c r="Y225" s="127">
        <f t="shared" si="381"/>
        <v>0</v>
      </c>
      <c r="Z225" s="128" t="e">
        <f t="shared" si="382"/>
        <v>#DIV/0!</v>
      </c>
      <c r="AA225" s="220"/>
      <c r="AB225" s="131"/>
      <c r="AC225" s="131"/>
      <c r="AD225" s="131"/>
      <c r="AE225" s="131"/>
      <c r="AF225" s="131"/>
      <c r="AG225" s="131"/>
    </row>
    <row r="226" spans="1:33" ht="30" customHeight="1" x14ac:dyDescent="0.25">
      <c r="A226" s="132" t="s">
        <v>79</v>
      </c>
      <c r="B226" s="272">
        <v>43961</v>
      </c>
      <c r="C226" s="235" t="s">
        <v>270</v>
      </c>
      <c r="D226" s="273"/>
      <c r="E226" s="135"/>
      <c r="F226" s="136">
        <v>0.22</v>
      </c>
      <c r="G226" s="137">
        <f t="shared" si="373"/>
        <v>0</v>
      </c>
      <c r="H226" s="135"/>
      <c r="I226" s="136">
        <v>0.22</v>
      </c>
      <c r="J226" s="137">
        <f t="shared" si="374"/>
        <v>0</v>
      </c>
      <c r="K226" s="135"/>
      <c r="L226" s="136">
        <v>0.22</v>
      </c>
      <c r="M226" s="137">
        <f t="shared" si="375"/>
        <v>0</v>
      </c>
      <c r="N226" s="135"/>
      <c r="O226" s="136">
        <v>0.22</v>
      </c>
      <c r="P226" s="137">
        <f t="shared" si="376"/>
        <v>0</v>
      </c>
      <c r="Q226" s="135"/>
      <c r="R226" s="136">
        <v>0.22</v>
      </c>
      <c r="S226" s="137">
        <f t="shared" si="377"/>
        <v>0</v>
      </c>
      <c r="T226" s="135"/>
      <c r="U226" s="136">
        <v>0.22</v>
      </c>
      <c r="V226" s="236">
        <f t="shared" si="378"/>
        <v>0</v>
      </c>
      <c r="W226" s="237">
        <f t="shared" si="379"/>
        <v>0</v>
      </c>
      <c r="X226" s="238">
        <f t="shared" si="380"/>
        <v>0</v>
      </c>
      <c r="Y226" s="238">
        <f t="shared" si="381"/>
        <v>0</v>
      </c>
      <c r="Z226" s="239" t="e">
        <f t="shared" si="382"/>
        <v>#DIV/0!</v>
      </c>
      <c r="AA226" s="274"/>
      <c r="AB226" s="7"/>
      <c r="AC226" s="7"/>
      <c r="AD226" s="7"/>
      <c r="AE226" s="7"/>
      <c r="AF226" s="7"/>
      <c r="AG226" s="7"/>
    </row>
    <row r="227" spans="1:33" ht="30" customHeight="1" x14ac:dyDescent="0.25">
      <c r="A227" s="166" t="s">
        <v>271</v>
      </c>
      <c r="B227" s="167"/>
      <c r="C227" s="168"/>
      <c r="D227" s="169"/>
      <c r="E227" s="173">
        <f>SUM(E222:E225)</f>
        <v>1</v>
      </c>
      <c r="F227" s="189"/>
      <c r="G227" s="172">
        <f>SUM(G222:G226)</f>
        <v>18000</v>
      </c>
      <c r="H227" s="173">
        <f>SUM(H222:H225)</f>
        <v>1</v>
      </c>
      <c r="I227" s="189"/>
      <c r="J227" s="172">
        <f>SUM(J222:J226)</f>
        <v>18000</v>
      </c>
      <c r="K227" s="190">
        <f>SUM(K222:K225)</f>
        <v>0</v>
      </c>
      <c r="L227" s="189"/>
      <c r="M227" s="172">
        <f>SUM(M222:M226)</f>
        <v>0</v>
      </c>
      <c r="N227" s="190">
        <f>SUM(N222:N225)</f>
        <v>0</v>
      </c>
      <c r="O227" s="189"/>
      <c r="P227" s="172">
        <f>SUM(P222:P226)</f>
        <v>0</v>
      </c>
      <c r="Q227" s="190">
        <f>SUM(Q222:Q225)</f>
        <v>0</v>
      </c>
      <c r="R227" s="189"/>
      <c r="S227" s="172">
        <f>SUM(S222:S226)</f>
        <v>0</v>
      </c>
      <c r="T227" s="190">
        <f>SUM(T222:T225)</f>
        <v>0</v>
      </c>
      <c r="U227" s="189"/>
      <c r="V227" s="174">
        <f t="shared" ref="V227:X227" si="383">SUM(V222:V226)</f>
        <v>0</v>
      </c>
      <c r="W227" s="224">
        <f t="shared" si="383"/>
        <v>18000</v>
      </c>
      <c r="X227" s="225">
        <f t="shared" si="383"/>
        <v>18000</v>
      </c>
      <c r="Y227" s="225">
        <f t="shared" si="381"/>
        <v>0</v>
      </c>
      <c r="Z227" s="225">
        <f t="shared" si="382"/>
        <v>0</v>
      </c>
      <c r="AA227" s="226"/>
      <c r="AB227" s="7"/>
      <c r="AC227" s="7"/>
      <c r="AD227" s="7"/>
      <c r="AE227" s="7"/>
      <c r="AF227" s="7"/>
      <c r="AG227" s="7"/>
    </row>
    <row r="228" spans="1:33" ht="30" customHeight="1" x14ac:dyDescent="0.25">
      <c r="A228" s="178" t="s">
        <v>74</v>
      </c>
      <c r="B228" s="208">
        <v>11</v>
      </c>
      <c r="C228" s="180" t="s">
        <v>272</v>
      </c>
      <c r="D228" s="181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227"/>
      <c r="X228" s="227"/>
      <c r="Y228" s="182"/>
      <c r="Z228" s="227"/>
      <c r="AA228" s="228"/>
      <c r="AB228" s="7"/>
      <c r="AC228" s="7"/>
      <c r="AD228" s="7"/>
      <c r="AE228" s="7"/>
      <c r="AF228" s="7"/>
      <c r="AG228" s="7"/>
    </row>
    <row r="229" spans="1:33" ht="30" customHeight="1" x14ac:dyDescent="0.25">
      <c r="A229" s="275" t="s">
        <v>79</v>
      </c>
      <c r="B229" s="260">
        <v>43841</v>
      </c>
      <c r="C229" s="265" t="s">
        <v>273</v>
      </c>
      <c r="D229" s="158" t="s">
        <v>112</v>
      </c>
      <c r="E229" s="159"/>
      <c r="F229" s="160"/>
      <c r="G229" s="161">
        <f t="shared" ref="G229:G230" si="384">E229*F229</f>
        <v>0</v>
      </c>
      <c r="H229" s="159"/>
      <c r="I229" s="160"/>
      <c r="J229" s="161">
        <f t="shared" ref="J229:J230" si="385">H229*I229</f>
        <v>0</v>
      </c>
      <c r="K229" s="159"/>
      <c r="L229" s="160"/>
      <c r="M229" s="161">
        <f t="shared" ref="M229:M230" si="386">K229*L229</f>
        <v>0</v>
      </c>
      <c r="N229" s="159"/>
      <c r="O229" s="160"/>
      <c r="P229" s="161">
        <f t="shared" ref="P229:P230" si="387">N229*O229</f>
        <v>0</v>
      </c>
      <c r="Q229" s="159"/>
      <c r="R229" s="160"/>
      <c r="S229" s="161">
        <f t="shared" ref="S229:S230" si="388">Q229*R229</f>
        <v>0</v>
      </c>
      <c r="T229" s="159"/>
      <c r="U229" s="160"/>
      <c r="V229" s="267">
        <f t="shared" ref="V229:V230" si="389">T229*U229</f>
        <v>0</v>
      </c>
      <c r="W229" s="268">
        <f t="shared" ref="W229:W230" si="390">G229+M229+S229</f>
        <v>0</v>
      </c>
      <c r="X229" s="231">
        <f t="shared" ref="X229:X230" si="391">J229+P229+V229</f>
        <v>0</v>
      </c>
      <c r="Y229" s="231">
        <f t="shared" ref="Y229:Y231" si="392">W229-X229</f>
        <v>0</v>
      </c>
      <c r="Z229" s="232" t="e">
        <f t="shared" ref="Z229:Z231" si="393">Y229/W229</f>
        <v>#DIV/0!</v>
      </c>
      <c r="AA229" s="269"/>
      <c r="AB229" s="131"/>
      <c r="AC229" s="131"/>
      <c r="AD229" s="131"/>
      <c r="AE229" s="131"/>
      <c r="AF229" s="131"/>
      <c r="AG229" s="131"/>
    </row>
    <row r="230" spans="1:33" ht="30" customHeight="1" x14ac:dyDescent="0.25">
      <c r="A230" s="276" t="s">
        <v>79</v>
      </c>
      <c r="B230" s="260">
        <v>43872</v>
      </c>
      <c r="C230" s="163" t="s">
        <v>273</v>
      </c>
      <c r="D230" s="134" t="s">
        <v>112</v>
      </c>
      <c r="E230" s="135"/>
      <c r="F230" s="136"/>
      <c r="G230" s="125">
        <f t="shared" si="384"/>
        <v>0</v>
      </c>
      <c r="H230" s="135"/>
      <c r="I230" s="136"/>
      <c r="J230" s="125">
        <f t="shared" si="385"/>
        <v>0</v>
      </c>
      <c r="K230" s="135"/>
      <c r="L230" s="136"/>
      <c r="M230" s="137">
        <f t="shared" si="386"/>
        <v>0</v>
      </c>
      <c r="N230" s="135"/>
      <c r="O230" s="136"/>
      <c r="P230" s="137">
        <f t="shared" si="387"/>
        <v>0</v>
      </c>
      <c r="Q230" s="135"/>
      <c r="R230" s="136"/>
      <c r="S230" s="137">
        <f t="shared" si="388"/>
        <v>0</v>
      </c>
      <c r="T230" s="135"/>
      <c r="U230" s="136"/>
      <c r="V230" s="236">
        <f t="shared" si="389"/>
        <v>0</v>
      </c>
      <c r="W230" s="277">
        <f t="shared" si="390"/>
        <v>0</v>
      </c>
      <c r="X230" s="238">
        <f t="shared" si="391"/>
        <v>0</v>
      </c>
      <c r="Y230" s="238">
        <f t="shared" si="392"/>
        <v>0</v>
      </c>
      <c r="Z230" s="239" t="e">
        <f t="shared" si="393"/>
        <v>#DIV/0!</v>
      </c>
      <c r="AA230" s="274"/>
      <c r="AB230" s="130"/>
      <c r="AC230" s="131"/>
      <c r="AD230" s="131"/>
      <c r="AE230" s="131"/>
      <c r="AF230" s="131"/>
      <c r="AG230" s="131"/>
    </row>
    <row r="231" spans="1:33" ht="30" customHeight="1" x14ac:dyDescent="0.25">
      <c r="A231" s="533" t="s">
        <v>274</v>
      </c>
      <c r="B231" s="534"/>
      <c r="C231" s="534"/>
      <c r="D231" s="535"/>
      <c r="E231" s="173">
        <f>SUM(E229:E230)</f>
        <v>0</v>
      </c>
      <c r="F231" s="189"/>
      <c r="G231" s="172">
        <f t="shared" ref="G231:H231" si="394">SUM(G229:G230)</f>
        <v>0</v>
      </c>
      <c r="H231" s="173">
        <f t="shared" si="394"/>
        <v>0</v>
      </c>
      <c r="I231" s="189"/>
      <c r="J231" s="172">
        <f t="shared" ref="J231:K231" si="395">SUM(J229:J230)</f>
        <v>0</v>
      </c>
      <c r="K231" s="190">
        <f t="shared" si="395"/>
        <v>0</v>
      </c>
      <c r="L231" s="189"/>
      <c r="M231" s="172">
        <f t="shared" ref="M231:N231" si="396">SUM(M229:M230)</f>
        <v>0</v>
      </c>
      <c r="N231" s="190">
        <f t="shared" si="396"/>
        <v>0</v>
      </c>
      <c r="O231" s="189"/>
      <c r="P231" s="172">
        <f t="shared" ref="P231:Q231" si="397">SUM(P229:P230)</f>
        <v>0</v>
      </c>
      <c r="Q231" s="190">
        <f t="shared" si="397"/>
        <v>0</v>
      </c>
      <c r="R231" s="189"/>
      <c r="S231" s="172">
        <f t="shared" ref="S231:T231" si="398">SUM(S229:S230)</f>
        <v>0</v>
      </c>
      <c r="T231" s="190">
        <f t="shared" si="398"/>
        <v>0</v>
      </c>
      <c r="U231" s="189"/>
      <c r="V231" s="174">
        <f t="shared" ref="V231:X231" si="399">SUM(V229:V230)</f>
        <v>0</v>
      </c>
      <c r="W231" s="224">
        <f t="shared" si="399"/>
        <v>0</v>
      </c>
      <c r="X231" s="225">
        <f t="shared" si="399"/>
        <v>0</v>
      </c>
      <c r="Y231" s="225">
        <f t="shared" si="392"/>
        <v>0</v>
      </c>
      <c r="Z231" s="225" t="e">
        <f t="shared" si="393"/>
        <v>#DIV/0!</v>
      </c>
      <c r="AA231" s="226"/>
      <c r="AB231" s="7"/>
      <c r="AC231" s="7"/>
      <c r="AD231" s="7"/>
      <c r="AE231" s="7"/>
      <c r="AF231" s="7"/>
      <c r="AG231" s="7"/>
    </row>
    <row r="232" spans="1:33" ht="30" customHeight="1" x14ac:dyDescent="0.25">
      <c r="A232" s="207" t="s">
        <v>74</v>
      </c>
      <c r="B232" s="208">
        <v>12</v>
      </c>
      <c r="C232" s="209" t="s">
        <v>275</v>
      </c>
      <c r="D232" s="278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227"/>
      <c r="X232" s="227"/>
      <c r="Y232" s="182"/>
      <c r="Z232" s="227"/>
      <c r="AA232" s="228"/>
      <c r="AB232" s="7"/>
      <c r="AC232" s="7"/>
      <c r="AD232" s="7"/>
      <c r="AE232" s="7"/>
      <c r="AF232" s="7"/>
      <c r="AG232" s="7"/>
    </row>
    <row r="233" spans="1:33" ht="30" customHeight="1" x14ac:dyDescent="0.25">
      <c r="A233" s="156" t="s">
        <v>79</v>
      </c>
      <c r="B233" s="279">
        <v>43842</v>
      </c>
      <c r="C233" s="280" t="s">
        <v>276</v>
      </c>
      <c r="D233" s="255" t="s">
        <v>277</v>
      </c>
      <c r="E233" s="266"/>
      <c r="F233" s="160"/>
      <c r="G233" s="161">
        <f t="shared" ref="G233:G236" si="400">E233*F233</f>
        <v>0</v>
      </c>
      <c r="H233" s="266"/>
      <c r="I233" s="160"/>
      <c r="J233" s="161">
        <f t="shared" ref="J233:J236" si="401">H233*I233</f>
        <v>0</v>
      </c>
      <c r="K233" s="159"/>
      <c r="L233" s="160"/>
      <c r="M233" s="161">
        <f t="shared" ref="M233:M236" si="402">K233*L233</f>
        <v>0</v>
      </c>
      <c r="N233" s="159"/>
      <c r="O233" s="160"/>
      <c r="P233" s="161">
        <f t="shared" ref="P233:P236" si="403">N233*O233</f>
        <v>0</v>
      </c>
      <c r="Q233" s="159"/>
      <c r="R233" s="160"/>
      <c r="S233" s="161">
        <f t="shared" ref="S233:S236" si="404">Q233*R233</f>
        <v>0</v>
      </c>
      <c r="T233" s="159"/>
      <c r="U233" s="160"/>
      <c r="V233" s="267">
        <f t="shared" ref="V233:V236" si="405">T233*U233</f>
        <v>0</v>
      </c>
      <c r="W233" s="268">
        <f t="shared" ref="W233:W236" si="406">G233+M233+S233</f>
        <v>0</v>
      </c>
      <c r="X233" s="231">
        <f t="shared" ref="X233:X236" si="407">J233+P233+V233</f>
        <v>0</v>
      </c>
      <c r="Y233" s="231">
        <f t="shared" ref="Y233:Y237" si="408">W233-X233</f>
        <v>0</v>
      </c>
      <c r="Z233" s="232" t="e">
        <f t="shared" ref="Z233:Z237" si="409">Y233/W233</f>
        <v>#DIV/0!</v>
      </c>
      <c r="AA233" s="281"/>
      <c r="AB233" s="130"/>
      <c r="AC233" s="131"/>
      <c r="AD233" s="131"/>
      <c r="AE233" s="131"/>
      <c r="AF233" s="131"/>
      <c r="AG233" s="131"/>
    </row>
    <row r="234" spans="1:33" ht="30" customHeight="1" x14ac:dyDescent="0.25">
      <c r="A234" s="119" t="s">
        <v>79</v>
      </c>
      <c r="B234" s="260">
        <v>43873</v>
      </c>
      <c r="C234" s="187" t="s">
        <v>278</v>
      </c>
      <c r="D234" s="261" t="s">
        <v>247</v>
      </c>
      <c r="E234" s="262"/>
      <c r="F234" s="124"/>
      <c r="G234" s="125">
        <f t="shared" si="400"/>
        <v>0</v>
      </c>
      <c r="H234" s="262"/>
      <c r="I234" s="124"/>
      <c r="J234" s="125">
        <f t="shared" si="401"/>
        <v>0</v>
      </c>
      <c r="K234" s="123"/>
      <c r="L234" s="124"/>
      <c r="M234" s="125">
        <f t="shared" si="402"/>
        <v>0</v>
      </c>
      <c r="N234" s="123"/>
      <c r="O234" s="124"/>
      <c r="P234" s="125">
        <f t="shared" si="403"/>
        <v>0</v>
      </c>
      <c r="Q234" s="123"/>
      <c r="R234" s="124"/>
      <c r="S234" s="125">
        <f t="shared" si="404"/>
        <v>0</v>
      </c>
      <c r="T234" s="123"/>
      <c r="U234" s="124"/>
      <c r="V234" s="229">
        <f t="shared" si="405"/>
        <v>0</v>
      </c>
      <c r="W234" s="282">
        <f t="shared" si="406"/>
        <v>0</v>
      </c>
      <c r="X234" s="127">
        <f t="shared" si="407"/>
        <v>0</v>
      </c>
      <c r="Y234" s="127">
        <f t="shared" si="408"/>
        <v>0</v>
      </c>
      <c r="Z234" s="128" t="e">
        <f t="shared" si="409"/>
        <v>#DIV/0!</v>
      </c>
      <c r="AA234" s="283"/>
      <c r="AB234" s="131"/>
      <c r="AC234" s="131"/>
      <c r="AD234" s="131"/>
      <c r="AE234" s="131"/>
      <c r="AF234" s="131"/>
      <c r="AG234" s="131"/>
    </row>
    <row r="235" spans="1:33" ht="30" customHeight="1" x14ac:dyDescent="0.25">
      <c r="A235" s="132" t="s">
        <v>79</v>
      </c>
      <c r="B235" s="270">
        <v>43902</v>
      </c>
      <c r="C235" s="163" t="s">
        <v>279</v>
      </c>
      <c r="D235" s="263" t="s">
        <v>247</v>
      </c>
      <c r="E235" s="264"/>
      <c r="F235" s="136"/>
      <c r="G235" s="137">
        <f t="shared" si="400"/>
        <v>0</v>
      </c>
      <c r="H235" s="264"/>
      <c r="I235" s="136"/>
      <c r="J235" s="137">
        <f t="shared" si="401"/>
        <v>0</v>
      </c>
      <c r="K235" s="135"/>
      <c r="L235" s="136"/>
      <c r="M235" s="137">
        <f t="shared" si="402"/>
        <v>0</v>
      </c>
      <c r="N235" s="135"/>
      <c r="O235" s="136"/>
      <c r="P235" s="137">
        <f t="shared" si="403"/>
        <v>0</v>
      </c>
      <c r="Q235" s="135"/>
      <c r="R235" s="136"/>
      <c r="S235" s="137">
        <f t="shared" si="404"/>
        <v>0</v>
      </c>
      <c r="T235" s="135"/>
      <c r="U235" s="136"/>
      <c r="V235" s="236">
        <f t="shared" si="405"/>
        <v>0</v>
      </c>
      <c r="W235" s="271">
        <f t="shared" si="406"/>
        <v>0</v>
      </c>
      <c r="X235" s="127">
        <f t="shared" si="407"/>
        <v>0</v>
      </c>
      <c r="Y235" s="127">
        <f t="shared" si="408"/>
        <v>0</v>
      </c>
      <c r="Z235" s="128" t="e">
        <f t="shared" si="409"/>
        <v>#DIV/0!</v>
      </c>
      <c r="AA235" s="284"/>
      <c r="AB235" s="131"/>
      <c r="AC235" s="131"/>
      <c r="AD235" s="131"/>
      <c r="AE235" s="131"/>
      <c r="AF235" s="131"/>
      <c r="AG235" s="131"/>
    </row>
    <row r="236" spans="1:33" ht="30" customHeight="1" x14ac:dyDescent="0.25">
      <c r="A236" s="132" t="s">
        <v>79</v>
      </c>
      <c r="B236" s="270">
        <v>43933</v>
      </c>
      <c r="C236" s="235" t="s">
        <v>280</v>
      </c>
      <c r="D236" s="273"/>
      <c r="E236" s="264"/>
      <c r="F236" s="136">
        <v>0.22</v>
      </c>
      <c r="G236" s="137">
        <f t="shared" si="400"/>
        <v>0</v>
      </c>
      <c r="H236" s="264"/>
      <c r="I236" s="136">
        <v>0.22</v>
      </c>
      <c r="J236" s="137">
        <f t="shared" si="401"/>
        <v>0</v>
      </c>
      <c r="K236" s="135"/>
      <c r="L236" s="136">
        <v>0.22</v>
      </c>
      <c r="M236" s="137">
        <f t="shared" si="402"/>
        <v>0</v>
      </c>
      <c r="N236" s="135"/>
      <c r="O236" s="136">
        <v>0.22</v>
      </c>
      <c r="P236" s="137">
        <f t="shared" si="403"/>
        <v>0</v>
      </c>
      <c r="Q236" s="135"/>
      <c r="R236" s="136">
        <v>0.22</v>
      </c>
      <c r="S236" s="137">
        <f t="shared" si="404"/>
        <v>0</v>
      </c>
      <c r="T236" s="135"/>
      <c r="U236" s="136">
        <v>0.22</v>
      </c>
      <c r="V236" s="236">
        <f t="shared" si="405"/>
        <v>0</v>
      </c>
      <c r="W236" s="237">
        <f t="shared" si="406"/>
        <v>0</v>
      </c>
      <c r="X236" s="238">
        <f t="shared" si="407"/>
        <v>0</v>
      </c>
      <c r="Y236" s="238">
        <f t="shared" si="408"/>
        <v>0</v>
      </c>
      <c r="Z236" s="239" t="e">
        <f t="shared" si="409"/>
        <v>#DIV/0!</v>
      </c>
      <c r="AA236" s="152"/>
      <c r="AB236" s="7"/>
      <c r="AC236" s="7"/>
      <c r="AD236" s="7"/>
      <c r="AE236" s="7"/>
      <c r="AF236" s="7"/>
      <c r="AG236" s="7"/>
    </row>
    <row r="237" spans="1:33" ht="30" customHeight="1" x14ac:dyDescent="0.25">
      <c r="A237" s="166" t="s">
        <v>281</v>
      </c>
      <c r="B237" s="167"/>
      <c r="C237" s="168"/>
      <c r="D237" s="285"/>
      <c r="E237" s="173">
        <f>SUM(E233:E235)</f>
        <v>0</v>
      </c>
      <c r="F237" s="189"/>
      <c r="G237" s="172">
        <f>SUM(G233:G236)</f>
        <v>0</v>
      </c>
      <c r="H237" s="173">
        <f>SUM(H233:H235)</f>
        <v>0</v>
      </c>
      <c r="I237" s="189"/>
      <c r="J237" s="172">
        <f>SUM(J233:J236)</f>
        <v>0</v>
      </c>
      <c r="K237" s="190">
        <f>SUM(K233:K235)</f>
        <v>0</v>
      </c>
      <c r="L237" s="189"/>
      <c r="M237" s="172">
        <f>SUM(M233:M236)</f>
        <v>0</v>
      </c>
      <c r="N237" s="190">
        <f>SUM(N233:N235)</f>
        <v>0</v>
      </c>
      <c r="O237" s="189"/>
      <c r="P237" s="172">
        <f>SUM(P233:P236)</f>
        <v>0</v>
      </c>
      <c r="Q237" s="190">
        <f>SUM(Q233:Q235)</f>
        <v>0</v>
      </c>
      <c r="R237" s="189"/>
      <c r="S237" s="172">
        <f>SUM(S233:S236)</f>
        <v>0</v>
      </c>
      <c r="T237" s="190">
        <f>SUM(T233:T235)</f>
        <v>0</v>
      </c>
      <c r="U237" s="189"/>
      <c r="V237" s="174">
        <f t="shared" ref="V237:X237" si="410">SUM(V233:V236)</f>
        <v>0</v>
      </c>
      <c r="W237" s="224">
        <f t="shared" si="410"/>
        <v>0</v>
      </c>
      <c r="X237" s="225">
        <f t="shared" si="410"/>
        <v>0</v>
      </c>
      <c r="Y237" s="225">
        <f t="shared" si="408"/>
        <v>0</v>
      </c>
      <c r="Z237" s="225" t="e">
        <f t="shared" si="409"/>
        <v>#DIV/0!</v>
      </c>
      <c r="AA237" s="226"/>
      <c r="AB237" s="7"/>
      <c r="AC237" s="7"/>
      <c r="AD237" s="7"/>
      <c r="AE237" s="7"/>
      <c r="AF237" s="7"/>
      <c r="AG237" s="7"/>
    </row>
    <row r="238" spans="1:33" ht="30" customHeight="1" x14ac:dyDescent="0.25">
      <c r="A238" s="207" t="s">
        <v>74</v>
      </c>
      <c r="B238" s="286">
        <v>13</v>
      </c>
      <c r="C238" s="209" t="s">
        <v>282</v>
      </c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227"/>
      <c r="X238" s="227"/>
      <c r="Y238" s="182"/>
      <c r="Z238" s="227"/>
      <c r="AA238" s="228"/>
      <c r="AB238" s="6"/>
      <c r="AC238" s="7"/>
      <c r="AD238" s="7"/>
      <c r="AE238" s="7"/>
      <c r="AF238" s="7"/>
      <c r="AG238" s="7"/>
    </row>
    <row r="239" spans="1:33" ht="30" customHeight="1" x14ac:dyDescent="0.25">
      <c r="A239" s="108" t="s">
        <v>76</v>
      </c>
      <c r="B239" s="155" t="s">
        <v>283</v>
      </c>
      <c r="C239" s="287" t="s">
        <v>284</v>
      </c>
      <c r="D239" s="141"/>
      <c r="E239" s="142">
        <f>SUM(E240:E242)</f>
        <v>9</v>
      </c>
      <c r="F239" s="143"/>
      <c r="G239" s="144">
        <f>SUM(G240:G243)</f>
        <v>76500</v>
      </c>
      <c r="H239" s="142">
        <f>SUM(H240:H242)</f>
        <v>9</v>
      </c>
      <c r="I239" s="143"/>
      <c r="J239" s="144">
        <f>SUM(J240:J243)</f>
        <v>76500</v>
      </c>
      <c r="K239" s="142">
        <f>SUM(K240:K242)</f>
        <v>0</v>
      </c>
      <c r="L239" s="143"/>
      <c r="M239" s="144">
        <f>SUM(M240:M243)</f>
        <v>0</v>
      </c>
      <c r="N239" s="142">
        <f>SUM(N240:N242)</f>
        <v>0</v>
      </c>
      <c r="O239" s="143"/>
      <c r="P239" s="144">
        <f>SUM(P240:P243)</f>
        <v>0</v>
      </c>
      <c r="Q239" s="142">
        <f>SUM(Q240:Q242)</f>
        <v>0</v>
      </c>
      <c r="R239" s="143"/>
      <c r="S239" s="144">
        <f>SUM(S240:S243)</f>
        <v>0</v>
      </c>
      <c r="T239" s="142">
        <f>SUM(T240:T242)</f>
        <v>0</v>
      </c>
      <c r="U239" s="143"/>
      <c r="V239" s="288">
        <f t="shared" ref="V239:X239" si="411">SUM(V240:V243)</f>
        <v>0</v>
      </c>
      <c r="W239" s="289">
        <f t="shared" si="411"/>
        <v>76500</v>
      </c>
      <c r="X239" s="144">
        <f t="shared" si="411"/>
        <v>76500</v>
      </c>
      <c r="Y239" s="144">
        <f t="shared" ref="Y239:Y271" si="412">W239-X239</f>
        <v>0</v>
      </c>
      <c r="Z239" s="144">
        <f t="shared" ref="Z239:Z272" si="413">Y239/W239</f>
        <v>0</v>
      </c>
      <c r="AA239" s="146"/>
      <c r="AB239" s="118"/>
      <c r="AC239" s="118"/>
      <c r="AD239" s="118"/>
      <c r="AE239" s="118"/>
      <c r="AF239" s="118"/>
      <c r="AG239" s="118"/>
    </row>
    <row r="240" spans="1:33" ht="30" customHeight="1" x14ac:dyDescent="0.25">
      <c r="A240" s="119" t="s">
        <v>79</v>
      </c>
      <c r="B240" s="120" t="s">
        <v>285</v>
      </c>
      <c r="C240" s="434" t="s">
        <v>286</v>
      </c>
      <c r="D240" s="431" t="s">
        <v>82</v>
      </c>
      <c r="E240" s="432">
        <v>4.5</v>
      </c>
      <c r="F240" s="433">
        <v>8000</v>
      </c>
      <c r="G240" s="125">
        <f t="shared" ref="G240:G243" si="414">E240*F240</f>
        <v>36000</v>
      </c>
      <c r="H240" s="492">
        <v>4.5</v>
      </c>
      <c r="I240" s="493">
        <v>8000</v>
      </c>
      <c r="J240" s="491">
        <f t="shared" ref="J240:J243" si="415">H240*I240</f>
        <v>36000</v>
      </c>
      <c r="K240" s="123"/>
      <c r="L240" s="124"/>
      <c r="M240" s="125">
        <f t="shared" ref="M240:M243" si="416">K240*L240</f>
        <v>0</v>
      </c>
      <c r="N240" s="123"/>
      <c r="O240" s="124"/>
      <c r="P240" s="125">
        <f t="shared" ref="P240:P243" si="417">N240*O240</f>
        <v>0</v>
      </c>
      <c r="Q240" s="123"/>
      <c r="R240" s="124"/>
      <c r="S240" s="125">
        <f t="shared" ref="S240:S243" si="418">Q240*R240</f>
        <v>0</v>
      </c>
      <c r="T240" s="123"/>
      <c r="U240" s="124"/>
      <c r="V240" s="229">
        <f t="shared" ref="V240:V243" si="419">T240*U240</f>
        <v>0</v>
      </c>
      <c r="W240" s="234">
        <f t="shared" ref="W240:W243" si="420">G240+M240+S240</f>
        <v>36000</v>
      </c>
      <c r="X240" s="127">
        <f t="shared" ref="X240:X243" si="421">J240+P240+V240</f>
        <v>36000</v>
      </c>
      <c r="Y240" s="127">
        <f t="shared" si="412"/>
        <v>0</v>
      </c>
      <c r="Z240" s="128">
        <f t="shared" si="413"/>
        <v>0</v>
      </c>
      <c r="AA240" s="129"/>
      <c r="AB240" s="131"/>
      <c r="AC240" s="131"/>
      <c r="AD240" s="131"/>
      <c r="AE240" s="131"/>
      <c r="AF240" s="131"/>
      <c r="AG240" s="131"/>
    </row>
    <row r="241" spans="1:33" ht="30" customHeight="1" x14ac:dyDescent="0.25">
      <c r="A241" s="119" t="s">
        <v>79</v>
      </c>
      <c r="B241" s="120" t="s">
        <v>287</v>
      </c>
      <c r="C241" s="435" t="s">
        <v>288</v>
      </c>
      <c r="D241" s="431" t="s">
        <v>82</v>
      </c>
      <c r="E241" s="432">
        <v>4.5</v>
      </c>
      <c r="F241" s="433">
        <v>9000</v>
      </c>
      <c r="G241" s="125">
        <f t="shared" si="414"/>
        <v>40500</v>
      </c>
      <c r="H241" s="492">
        <v>4.5</v>
      </c>
      <c r="I241" s="493">
        <v>9000</v>
      </c>
      <c r="J241" s="491">
        <f t="shared" si="415"/>
        <v>40500</v>
      </c>
      <c r="K241" s="123"/>
      <c r="L241" s="124"/>
      <c r="M241" s="125">
        <f t="shared" si="416"/>
        <v>0</v>
      </c>
      <c r="N241" s="123"/>
      <c r="O241" s="124"/>
      <c r="P241" s="125">
        <f t="shared" si="417"/>
        <v>0</v>
      </c>
      <c r="Q241" s="123"/>
      <c r="R241" s="124"/>
      <c r="S241" s="125">
        <f t="shared" si="418"/>
        <v>0</v>
      </c>
      <c r="T241" s="123"/>
      <c r="U241" s="124"/>
      <c r="V241" s="229">
        <f t="shared" si="419"/>
        <v>0</v>
      </c>
      <c r="W241" s="234">
        <f t="shared" si="420"/>
        <v>40500</v>
      </c>
      <c r="X241" s="127">
        <f t="shared" si="421"/>
        <v>40500</v>
      </c>
      <c r="Y241" s="127">
        <f t="shared" si="412"/>
        <v>0</v>
      </c>
      <c r="Z241" s="128">
        <f t="shared" si="413"/>
        <v>0</v>
      </c>
      <c r="AA241" s="129"/>
      <c r="AB241" s="131"/>
      <c r="AC241" s="131"/>
      <c r="AD241" s="131"/>
      <c r="AE241" s="131"/>
      <c r="AF241" s="131"/>
      <c r="AG241" s="131"/>
    </row>
    <row r="242" spans="1:33" ht="30" customHeight="1" x14ac:dyDescent="0.25">
      <c r="A242" s="119" t="s">
        <v>79</v>
      </c>
      <c r="B242" s="120" t="s">
        <v>289</v>
      </c>
      <c r="C242" s="290" t="s">
        <v>290</v>
      </c>
      <c r="D242" s="122" t="s">
        <v>143</v>
      </c>
      <c r="E242" s="123"/>
      <c r="F242" s="124"/>
      <c r="G242" s="125">
        <f t="shared" si="414"/>
        <v>0</v>
      </c>
      <c r="H242" s="123"/>
      <c r="I242" s="124"/>
      <c r="J242" s="125">
        <f t="shared" si="415"/>
        <v>0</v>
      </c>
      <c r="K242" s="123"/>
      <c r="L242" s="124"/>
      <c r="M242" s="125">
        <f t="shared" si="416"/>
        <v>0</v>
      </c>
      <c r="N242" s="123"/>
      <c r="O242" s="124"/>
      <c r="P242" s="125">
        <f t="shared" si="417"/>
        <v>0</v>
      </c>
      <c r="Q242" s="123"/>
      <c r="R242" s="124"/>
      <c r="S242" s="125">
        <f t="shared" si="418"/>
        <v>0</v>
      </c>
      <c r="T242" s="123"/>
      <c r="U242" s="124"/>
      <c r="V242" s="229">
        <f t="shared" si="419"/>
        <v>0</v>
      </c>
      <c r="W242" s="234">
        <f t="shared" si="420"/>
        <v>0</v>
      </c>
      <c r="X242" s="127">
        <f t="shared" si="421"/>
        <v>0</v>
      </c>
      <c r="Y242" s="127">
        <f t="shared" si="412"/>
        <v>0</v>
      </c>
      <c r="Z242" s="128" t="e">
        <f t="shared" si="413"/>
        <v>#DIV/0!</v>
      </c>
      <c r="AA242" s="129"/>
      <c r="AB242" s="131"/>
      <c r="AC242" s="131"/>
      <c r="AD242" s="131"/>
      <c r="AE242" s="131"/>
      <c r="AF242" s="131"/>
      <c r="AG242" s="131"/>
    </row>
    <row r="243" spans="1:33" ht="30" customHeight="1" thickBot="1" x14ac:dyDescent="0.3">
      <c r="A243" s="147" t="s">
        <v>79</v>
      </c>
      <c r="B243" s="154" t="s">
        <v>291</v>
      </c>
      <c r="C243" s="290" t="s">
        <v>292</v>
      </c>
      <c r="D243" s="148"/>
      <c r="E243" s="149"/>
      <c r="F243" s="150">
        <v>0.22</v>
      </c>
      <c r="G243" s="151">
        <f t="shared" si="414"/>
        <v>0</v>
      </c>
      <c r="H243" s="149"/>
      <c r="I243" s="150">
        <v>0.22</v>
      </c>
      <c r="J243" s="151">
        <f t="shared" si="415"/>
        <v>0</v>
      </c>
      <c r="K243" s="149"/>
      <c r="L243" s="150">
        <v>0.22</v>
      </c>
      <c r="M243" s="151">
        <f t="shared" si="416"/>
        <v>0</v>
      </c>
      <c r="N243" s="149"/>
      <c r="O243" s="150">
        <v>0.22</v>
      </c>
      <c r="P243" s="151">
        <f t="shared" si="417"/>
        <v>0</v>
      </c>
      <c r="Q243" s="149"/>
      <c r="R243" s="150">
        <v>0.22</v>
      </c>
      <c r="S243" s="151">
        <f t="shared" si="418"/>
        <v>0</v>
      </c>
      <c r="T243" s="149"/>
      <c r="U243" s="150">
        <v>0.22</v>
      </c>
      <c r="V243" s="291">
        <f t="shared" si="419"/>
        <v>0</v>
      </c>
      <c r="W243" s="237">
        <f t="shared" si="420"/>
        <v>0</v>
      </c>
      <c r="X243" s="238">
        <f t="shared" si="421"/>
        <v>0</v>
      </c>
      <c r="Y243" s="238">
        <f t="shared" si="412"/>
        <v>0</v>
      </c>
      <c r="Z243" s="239" t="e">
        <f t="shared" si="413"/>
        <v>#DIV/0!</v>
      </c>
      <c r="AA243" s="152"/>
      <c r="AB243" s="131"/>
      <c r="AC243" s="131"/>
      <c r="AD243" s="131"/>
      <c r="AE243" s="131"/>
      <c r="AF243" s="131"/>
      <c r="AG243" s="131"/>
    </row>
    <row r="244" spans="1:33" ht="30" customHeight="1" x14ac:dyDescent="0.25">
      <c r="A244" s="292" t="s">
        <v>76</v>
      </c>
      <c r="B244" s="293" t="s">
        <v>283</v>
      </c>
      <c r="C244" s="222" t="s">
        <v>293</v>
      </c>
      <c r="D244" s="111"/>
      <c r="E244" s="112">
        <f>SUM(E245:E248)</f>
        <v>45</v>
      </c>
      <c r="F244" s="113"/>
      <c r="G244" s="114">
        <f>SUM(G245:G249)</f>
        <v>120000</v>
      </c>
      <c r="H244" s="112">
        <f>SUM(H245:H248)</f>
        <v>3</v>
      </c>
      <c r="I244" s="113"/>
      <c r="J244" s="114">
        <f>SUM(J245:J249)</f>
        <v>124256</v>
      </c>
      <c r="K244" s="112">
        <f>SUM(K245:K248)</f>
        <v>0</v>
      </c>
      <c r="L244" s="113"/>
      <c r="M244" s="114">
        <f>SUM(M245:M249)</f>
        <v>0</v>
      </c>
      <c r="N244" s="112">
        <f>SUM(N245:N248)</f>
        <v>0</v>
      </c>
      <c r="O244" s="113"/>
      <c r="P244" s="114">
        <f>SUM(P245:P249)</f>
        <v>0</v>
      </c>
      <c r="Q244" s="112">
        <f>SUM(Q245:Q248)</f>
        <v>0</v>
      </c>
      <c r="R244" s="113"/>
      <c r="S244" s="114">
        <f>SUM(S245:S249)</f>
        <v>0</v>
      </c>
      <c r="T244" s="112">
        <f>SUM(T245:T248)</f>
        <v>0</v>
      </c>
      <c r="U244" s="113"/>
      <c r="V244" s="114">
        <f t="shared" ref="V244:X244" si="422">SUM(V245:V249)</f>
        <v>0</v>
      </c>
      <c r="W244" s="114">
        <f t="shared" si="422"/>
        <v>120000</v>
      </c>
      <c r="X244" s="114">
        <f t="shared" si="422"/>
        <v>124256</v>
      </c>
      <c r="Y244" s="114">
        <f t="shared" si="412"/>
        <v>-4256</v>
      </c>
      <c r="Z244" s="114">
        <f t="shared" si="413"/>
        <v>-3.5466666666666667E-2</v>
      </c>
      <c r="AA244" s="114"/>
      <c r="AB244" s="118"/>
      <c r="AC244" s="118"/>
      <c r="AD244" s="118"/>
      <c r="AE244" s="118"/>
      <c r="AF244" s="118"/>
      <c r="AG244" s="118"/>
    </row>
    <row r="245" spans="1:33" ht="30" customHeight="1" x14ac:dyDescent="0.25">
      <c r="A245" s="119" t="s">
        <v>79</v>
      </c>
      <c r="B245" s="120" t="s">
        <v>294</v>
      </c>
      <c r="C245" s="439" t="s">
        <v>456</v>
      </c>
      <c r="D245" s="436" t="s">
        <v>457</v>
      </c>
      <c r="E245" s="437">
        <v>30</v>
      </c>
      <c r="F245" s="438">
        <v>2500</v>
      </c>
      <c r="G245" s="125">
        <f t="shared" ref="G245:G249" si="423">E245*F245</f>
        <v>75000</v>
      </c>
      <c r="H245" s="492">
        <v>1</v>
      </c>
      <c r="I245" s="493">
        <v>54256</v>
      </c>
      <c r="J245" s="491">
        <f t="shared" ref="J245:J249" si="424">H245*I245</f>
        <v>54256</v>
      </c>
      <c r="K245" s="123"/>
      <c r="L245" s="124"/>
      <c r="M245" s="125">
        <f t="shared" ref="M245:M249" si="425">K245*L245</f>
        <v>0</v>
      </c>
      <c r="N245" s="123"/>
      <c r="O245" s="124"/>
      <c r="P245" s="125">
        <f t="shared" ref="P245:P249" si="426">N245*O245</f>
        <v>0</v>
      </c>
      <c r="Q245" s="123"/>
      <c r="R245" s="124"/>
      <c r="S245" s="125">
        <f t="shared" ref="S245:S249" si="427">Q245*R245</f>
        <v>0</v>
      </c>
      <c r="T245" s="123"/>
      <c r="U245" s="124"/>
      <c r="V245" s="125">
        <f t="shared" ref="V245:V249" si="428">T245*U245</f>
        <v>0</v>
      </c>
      <c r="W245" s="126">
        <f t="shared" ref="W245:W249" si="429">G245+M245+S245</f>
        <v>75000</v>
      </c>
      <c r="X245" s="127">
        <f t="shared" ref="X245:X249" si="430">J245+P245+V245</f>
        <v>54256</v>
      </c>
      <c r="Y245" s="127">
        <f t="shared" si="412"/>
        <v>20744</v>
      </c>
      <c r="Z245" s="128">
        <f t="shared" si="413"/>
        <v>0.27658666666666665</v>
      </c>
      <c r="AA245" s="129"/>
      <c r="AB245" s="131"/>
      <c r="AC245" s="131"/>
      <c r="AD245" s="131"/>
      <c r="AE245" s="131"/>
      <c r="AF245" s="131"/>
      <c r="AG245" s="131"/>
    </row>
    <row r="246" spans="1:33" s="334" customFormat="1" ht="30" customHeight="1" x14ac:dyDescent="0.25">
      <c r="A246" s="119"/>
      <c r="B246" s="120"/>
      <c r="C246" s="439" t="s">
        <v>458</v>
      </c>
      <c r="D246" s="436" t="s">
        <v>457</v>
      </c>
      <c r="E246" s="437"/>
      <c r="F246" s="438"/>
      <c r="G246" s="125"/>
      <c r="H246" s="492">
        <v>1</v>
      </c>
      <c r="I246" s="493">
        <v>25000</v>
      </c>
      <c r="J246" s="491">
        <f t="shared" si="424"/>
        <v>25000</v>
      </c>
      <c r="K246" s="123"/>
      <c r="L246" s="124"/>
      <c r="M246" s="125"/>
      <c r="N246" s="123"/>
      <c r="O246" s="124"/>
      <c r="P246" s="125"/>
      <c r="Q246" s="123"/>
      <c r="R246" s="124"/>
      <c r="S246" s="125"/>
      <c r="T246" s="123"/>
      <c r="U246" s="124"/>
      <c r="V246" s="125"/>
      <c r="W246" s="126">
        <f t="shared" si="429"/>
        <v>0</v>
      </c>
      <c r="X246" s="127">
        <f t="shared" si="430"/>
        <v>25000</v>
      </c>
      <c r="Y246" s="127">
        <f t="shared" si="412"/>
        <v>-25000</v>
      </c>
      <c r="Z246" s="128" t="e">
        <f t="shared" si="413"/>
        <v>#DIV/0!</v>
      </c>
      <c r="AA246" s="129"/>
      <c r="AB246" s="131"/>
      <c r="AC246" s="131"/>
      <c r="AD246" s="131"/>
      <c r="AE246" s="131"/>
      <c r="AF246" s="131"/>
      <c r="AG246" s="131"/>
    </row>
    <row r="247" spans="1:33" ht="30" customHeight="1" x14ac:dyDescent="0.25">
      <c r="A247" s="119" t="s">
        <v>79</v>
      </c>
      <c r="B247" s="120" t="s">
        <v>296</v>
      </c>
      <c r="C247" s="439" t="s">
        <v>459</v>
      </c>
      <c r="D247" s="436" t="s">
        <v>457</v>
      </c>
      <c r="E247" s="437">
        <v>15</v>
      </c>
      <c r="F247" s="438">
        <v>3000</v>
      </c>
      <c r="G247" s="125">
        <v>45000</v>
      </c>
      <c r="H247" s="492">
        <v>1</v>
      </c>
      <c r="I247" s="493">
        <v>26900</v>
      </c>
      <c r="J247" s="491">
        <v>45000</v>
      </c>
      <c r="K247" s="123"/>
      <c r="L247" s="124"/>
      <c r="M247" s="125">
        <f t="shared" si="425"/>
        <v>0</v>
      </c>
      <c r="N247" s="123"/>
      <c r="O247" s="124"/>
      <c r="P247" s="125">
        <f t="shared" si="426"/>
        <v>0</v>
      </c>
      <c r="Q247" s="123"/>
      <c r="R247" s="124"/>
      <c r="S247" s="125">
        <f t="shared" si="427"/>
        <v>0</v>
      </c>
      <c r="T247" s="123"/>
      <c r="U247" s="124"/>
      <c r="V247" s="125">
        <f t="shared" si="428"/>
        <v>0</v>
      </c>
      <c r="W247" s="126">
        <f t="shared" si="429"/>
        <v>45000</v>
      </c>
      <c r="X247" s="127">
        <f t="shared" si="430"/>
        <v>45000</v>
      </c>
      <c r="Y247" s="127">
        <f t="shared" si="412"/>
        <v>0</v>
      </c>
      <c r="Z247" s="128">
        <f t="shared" si="413"/>
        <v>0</v>
      </c>
      <c r="AA247" s="129"/>
      <c r="AB247" s="131"/>
      <c r="AC247" s="131"/>
      <c r="AD247" s="131"/>
      <c r="AE247" s="131"/>
      <c r="AF247" s="131"/>
      <c r="AG247" s="131"/>
    </row>
    <row r="248" spans="1:33" ht="30" customHeight="1" x14ac:dyDescent="0.25">
      <c r="A248" s="132" t="s">
        <v>79</v>
      </c>
      <c r="B248" s="133" t="s">
        <v>297</v>
      </c>
      <c r="C248" s="187" t="s">
        <v>295</v>
      </c>
      <c r="D248" s="134"/>
      <c r="E248" s="135"/>
      <c r="F248" s="136"/>
      <c r="G248" s="137">
        <f t="shared" si="423"/>
        <v>0</v>
      </c>
      <c r="H248" s="135"/>
      <c r="I248" s="136"/>
      <c r="J248" s="137">
        <f t="shared" si="424"/>
        <v>0</v>
      </c>
      <c r="K248" s="135"/>
      <c r="L248" s="136"/>
      <c r="M248" s="137">
        <f t="shared" si="425"/>
        <v>0</v>
      </c>
      <c r="N248" s="135"/>
      <c r="O248" s="136"/>
      <c r="P248" s="137">
        <f t="shared" si="426"/>
        <v>0</v>
      </c>
      <c r="Q248" s="135"/>
      <c r="R248" s="136"/>
      <c r="S248" s="137">
        <f t="shared" si="427"/>
        <v>0</v>
      </c>
      <c r="T248" s="135"/>
      <c r="U248" s="136"/>
      <c r="V248" s="137">
        <f t="shared" si="428"/>
        <v>0</v>
      </c>
      <c r="W248" s="138">
        <f t="shared" si="429"/>
        <v>0</v>
      </c>
      <c r="X248" s="127">
        <f t="shared" si="430"/>
        <v>0</v>
      </c>
      <c r="Y248" s="127">
        <f t="shared" si="412"/>
        <v>0</v>
      </c>
      <c r="Z248" s="128" t="e">
        <f t="shared" si="413"/>
        <v>#DIV/0!</v>
      </c>
      <c r="AA248" s="139"/>
      <c r="AB248" s="131"/>
      <c r="AC248" s="131"/>
      <c r="AD248" s="131"/>
      <c r="AE248" s="131"/>
      <c r="AF248" s="131"/>
      <c r="AG248" s="131"/>
    </row>
    <row r="249" spans="1:33" ht="30" customHeight="1" thickBot="1" x14ac:dyDescent="0.3">
      <c r="A249" s="132" t="s">
        <v>79</v>
      </c>
      <c r="B249" s="133" t="s">
        <v>298</v>
      </c>
      <c r="C249" s="188" t="s">
        <v>299</v>
      </c>
      <c r="D249" s="148"/>
      <c r="E249" s="135"/>
      <c r="F249" s="136">
        <v>0.22</v>
      </c>
      <c r="G249" s="137">
        <f t="shared" si="423"/>
        <v>0</v>
      </c>
      <c r="H249" s="135"/>
      <c r="I249" s="136">
        <v>0.22</v>
      </c>
      <c r="J249" s="137">
        <f t="shared" si="424"/>
        <v>0</v>
      </c>
      <c r="K249" s="135"/>
      <c r="L249" s="136">
        <v>0.22</v>
      </c>
      <c r="M249" s="137">
        <f t="shared" si="425"/>
        <v>0</v>
      </c>
      <c r="N249" s="135"/>
      <c r="O249" s="136">
        <v>0.22</v>
      </c>
      <c r="P249" s="137">
        <f t="shared" si="426"/>
        <v>0</v>
      </c>
      <c r="Q249" s="135"/>
      <c r="R249" s="136">
        <v>0.22</v>
      </c>
      <c r="S249" s="137">
        <f t="shared" si="427"/>
        <v>0</v>
      </c>
      <c r="T249" s="135"/>
      <c r="U249" s="136">
        <v>0.22</v>
      </c>
      <c r="V249" s="137">
        <f t="shared" si="428"/>
        <v>0</v>
      </c>
      <c r="W249" s="138">
        <f t="shared" si="429"/>
        <v>0</v>
      </c>
      <c r="X249" s="127">
        <f t="shared" si="430"/>
        <v>0</v>
      </c>
      <c r="Y249" s="127">
        <f t="shared" si="412"/>
        <v>0</v>
      </c>
      <c r="Z249" s="128" t="e">
        <f t="shared" si="413"/>
        <v>#DIV/0!</v>
      </c>
      <c r="AA249" s="152"/>
      <c r="AB249" s="131"/>
      <c r="AC249" s="131"/>
      <c r="AD249" s="131"/>
      <c r="AE249" s="131"/>
      <c r="AF249" s="131"/>
      <c r="AG249" s="131"/>
    </row>
    <row r="250" spans="1:33" ht="30" customHeight="1" x14ac:dyDescent="0.25">
      <c r="A250" s="108" t="s">
        <v>76</v>
      </c>
      <c r="B250" s="155" t="s">
        <v>300</v>
      </c>
      <c r="C250" s="222" t="s">
        <v>301</v>
      </c>
      <c r="D250" s="141"/>
      <c r="E250" s="142">
        <f>SUM(E251:E253)</f>
        <v>0</v>
      </c>
      <c r="F250" s="143"/>
      <c r="G250" s="144">
        <f t="shared" ref="G250:H250" si="431">SUM(G251:G253)</f>
        <v>0</v>
      </c>
      <c r="H250" s="142">
        <f t="shared" si="431"/>
        <v>0</v>
      </c>
      <c r="I250" s="143"/>
      <c r="J250" s="144">
        <f t="shared" ref="J250:K250" si="432">SUM(J251:J253)</f>
        <v>0</v>
      </c>
      <c r="K250" s="142">
        <f t="shared" si="432"/>
        <v>0</v>
      </c>
      <c r="L250" s="143"/>
      <c r="M250" s="144">
        <f t="shared" ref="M250:N250" si="433">SUM(M251:M253)</f>
        <v>0</v>
      </c>
      <c r="N250" s="142">
        <f t="shared" si="433"/>
        <v>0</v>
      </c>
      <c r="O250" s="143"/>
      <c r="P250" s="144">
        <f t="shared" ref="P250:Q250" si="434">SUM(P251:P253)</f>
        <v>0</v>
      </c>
      <c r="Q250" s="142">
        <f t="shared" si="434"/>
        <v>0</v>
      </c>
      <c r="R250" s="143"/>
      <c r="S250" s="144">
        <f t="shared" ref="S250:T250" si="435">SUM(S251:S253)</f>
        <v>0</v>
      </c>
      <c r="T250" s="142">
        <f t="shared" si="435"/>
        <v>0</v>
      </c>
      <c r="U250" s="143"/>
      <c r="V250" s="144">
        <f t="shared" ref="V250:X250" si="436">SUM(V251:V253)</f>
        <v>0</v>
      </c>
      <c r="W250" s="144">
        <f t="shared" si="436"/>
        <v>0</v>
      </c>
      <c r="X250" s="144">
        <f t="shared" si="436"/>
        <v>0</v>
      </c>
      <c r="Y250" s="144">
        <f t="shared" si="412"/>
        <v>0</v>
      </c>
      <c r="Z250" s="144" t="e">
        <f t="shared" si="413"/>
        <v>#DIV/0!</v>
      </c>
      <c r="AA250" s="294"/>
      <c r="AB250" s="118"/>
      <c r="AC250" s="118"/>
      <c r="AD250" s="118"/>
      <c r="AE250" s="118"/>
      <c r="AF250" s="118"/>
      <c r="AG250" s="118"/>
    </row>
    <row r="251" spans="1:33" ht="30" customHeight="1" x14ac:dyDescent="0.25">
      <c r="A251" s="119" t="s">
        <v>79</v>
      </c>
      <c r="B251" s="120" t="s">
        <v>302</v>
      </c>
      <c r="C251" s="187" t="s">
        <v>303</v>
      </c>
      <c r="D251" s="122"/>
      <c r="E251" s="123"/>
      <c r="F251" s="124"/>
      <c r="G251" s="125">
        <f t="shared" ref="G251:G253" si="437">E251*F251</f>
        <v>0</v>
      </c>
      <c r="H251" s="123"/>
      <c r="I251" s="124"/>
      <c r="J251" s="125">
        <f t="shared" ref="J251:J253" si="438">H251*I251</f>
        <v>0</v>
      </c>
      <c r="K251" s="123"/>
      <c r="L251" s="124"/>
      <c r="M251" s="125">
        <f t="shared" ref="M251:M253" si="439">K251*L251</f>
        <v>0</v>
      </c>
      <c r="N251" s="123"/>
      <c r="O251" s="124"/>
      <c r="P251" s="125">
        <f t="shared" ref="P251:P253" si="440">N251*O251</f>
        <v>0</v>
      </c>
      <c r="Q251" s="123"/>
      <c r="R251" s="124"/>
      <c r="S251" s="125">
        <f t="shared" ref="S251:S253" si="441">Q251*R251</f>
        <v>0</v>
      </c>
      <c r="T251" s="123"/>
      <c r="U251" s="124"/>
      <c r="V251" s="125">
        <f t="shared" ref="V251:V253" si="442">T251*U251</f>
        <v>0</v>
      </c>
      <c r="W251" s="126">
        <f t="shared" ref="W251:W253" si="443">G251+M251+S251</f>
        <v>0</v>
      </c>
      <c r="X251" s="127">
        <f t="shared" ref="X251:X253" si="444">J251+P251+V251</f>
        <v>0</v>
      </c>
      <c r="Y251" s="127">
        <f t="shared" si="412"/>
        <v>0</v>
      </c>
      <c r="Z251" s="128" t="e">
        <f t="shared" si="413"/>
        <v>#DIV/0!</v>
      </c>
      <c r="AA251" s="283"/>
      <c r="AB251" s="131"/>
      <c r="AC251" s="131"/>
      <c r="AD251" s="131"/>
      <c r="AE251" s="131"/>
      <c r="AF251" s="131"/>
      <c r="AG251" s="131"/>
    </row>
    <row r="252" spans="1:33" ht="30" customHeight="1" x14ac:dyDescent="0.25">
      <c r="A252" s="119" t="s">
        <v>79</v>
      </c>
      <c r="B252" s="120" t="s">
        <v>304</v>
      </c>
      <c r="C252" s="187" t="s">
        <v>303</v>
      </c>
      <c r="D252" s="122"/>
      <c r="E252" s="123"/>
      <c r="F252" s="124"/>
      <c r="G252" s="125">
        <f t="shared" si="437"/>
        <v>0</v>
      </c>
      <c r="H252" s="123"/>
      <c r="I252" s="124"/>
      <c r="J252" s="125">
        <f t="shared" si="438"/>
        <v>0</v>
      </c>
      <c r="K252" s="123"/>
      <c r="L252" s="124"/>
      <c r="M252" s="125">
        <f t="shared" si="439"/>
        <v>0</v>
      </c>
      <c r="N252" s="123"/>
      <c r="O252" s="124"/>
      <c r="P252" s="125">
        <f t="shared" si="440"/>
        <v>0</v>
      </c>
      <c r="Q252" s="123"/>
      <c r="R252" s="124"/>
      <c r="S252" s="125">
        <f t="shared" si="441"/>
        <v>0</v>
      </c>
      <c r="T252" s="123"/>
      <c r="U252" s="124"/>
      <c r="V252" s="125">
        <f t="shared" si="442"/>
        <v>0</v>
      </c>
      <c r="W252" s="126">
        <f t="shared" si="443"/>
        <v>0</v>
      </c>
      <c r="X252" s="127">
        <f t="shared" si="444"/>
        <v>0</v>
      </c>
      <c r="Y252" s="127">
        <f t="shared" si="412"/>
        <v>0</v>
      </c>
      <c r="Z252" s="128" t="e">
        <f t="shared" si="413"/>
        <v>#DIV/0!</v>
      </c>
      <c r="AA252" s="283"/>
      <c r="AB252" s="131"/>
      <c r="AC252" s="131"/>
      <c r="AD252" s="131"/>
      <c r="AE252" s="131"/>
      <c r="AF252" s="131"/>
      <c r="AG252" s="131"/>
    </row>
    <row r="253" spans="1:33" ht="30" customHeight="1" x14ac:dyDescent="0.25">
      <c r="A253" s="132" t="s">
        <v>79</v>
      </c>
      <c r="B253" s="133" t="s">
        <v>305</v>
      </c>
      <c r="C253" s="163" t="s">
        <v>303</v>
      </c>
      <c r="D253" s="134"/>
      <c r="E253" s="135"/>
      <c r="F253" s="136"/>
      <c r="G253" s="137">
        <f t="shared" si="437"/>
        <v>0</v>
      </c>
      <c r="H253" s="135"/>
      <c r="I253" s="136"/>
      <c r="J253" s="137">
        <f t="shared" si="438"/>
        <v>0</v>
      </c>
      <c r="K253" s="135"/>
      <c r="L253" s="136"/>
      <c r="M253" s="137">
        <f t="shared" si="439"/>
        <v>0</v>
      </c>
      <c r="N253" s="135"/>
      <c r="O253" s="136"/>
      <c r="P253" s="137">
        <f t="shared" si="440"/>
        <v>0</v>
      </c>
      <c r="Q253" s="135"/>
      <c r="R253" s="136"/>
      <c r="S253" s="137">
        <f t="shared" si="441"/>
        <v>0</v>
      </c>
      <c r="T253" s="135"/>
      <c r="U253" s="136"/>
      <c r="V253" s="137">
        <f t="shared" si="442"/>
        <v>0</v>
      </c>
      <c r="W253" s="138">
        <f t="shared" si="443"/>
        <v>0</v>
      </c>
      <c r="X253" s="127">
        <f t="shared" si="444"/>
        <v>0</v>
      </c>
      <c r="Y253" s="127">
        <f t="shared" si="412"/>
        <v>0</v>
      </c>
      <c r="Z253" s="128" t="e">
        <f t="shared" si="413"/>
        <v>#DIV/0!</v>
      </c>
      <c r="AA253" s="284"/>
      <c r="AB253" s="131"/>
      <c r="AC253" s="131"/>
      <c r="AD253" s="131"/>
      <c r="AE253" s="131"/>
      <c r="AF253" s="131"/>
      <c r="AG253" s="131"/>
    </row>
    <row r="254" spans="1:33" ht="30" customHeight="1" x14ac:dyDescent="0.25">
      <c r="A254" s="108" t="s">
        <v>76</v>
      </c>
      <c r="B254" s="155" t="s">
        <v>306</v>
      </c>
      <c r="C254" s="295" t="s">
        <v>282</v>
      </c>
      <c r="D254" s="141"/>
      <c r="E254" s="142">
        <f>SUM(E255:E269)</f>
        <v>533.5</v>
      </c>
      <c r="F254" s="143"/>
      <c r="G254" s="144">
        <f>SUM(G255:G270)</f>
        <v>522122.4</v>
      </c>
      <c r="H254" s="142">
        <f>SUM(H255:H269)</f>
        <v>504.5</v>
      </c>
      <c r="I254" s="143"/>
      <c r="J254" s="144">
        <f>SUM(J255:J270)</f>
        <v>545287</v>
      </c>
      <c r="K254" s="142">
        <f>SUM(K255:K269)</f>
        <v>0</v>
      </c>
      <c r="L254" s="143"/>
      <c r="M254" s="144">
        <f>SUM(M255:M270)</f>
        <v>0</v>
      </c>
      <c r="N254" s="142">
        <f>SUM(N255:N269)</f>
        <v>0</v>
      </c>
      <c r="O254" s="143"/>
      <c r="P254" s="144">
        <f>SUM(P255:P270)</f>
        <v>0</v>
      </c>
      <c r="Q254" s="142">
        <f>SUM(Q255:Q269)</f>
        <v>0</v>
      </c>
      <c r="R254" s="143"/>
      <c r="S254" s="144">
        <f>SUM(S255:S270)</f>
        <v>0</v>
      </c>
      <c r="T254" s="142">
        <f>SUM(T255:T269)</f>
        <v>0</v>
      </c>
      <c r="U254" s="143"/>
      <c r="V254" s="144">
        <f t="shared" ref="V254:X254" si="445">SUM(V255:V270)</f>
        <v>0</v>
      </c>
      <c r="W254" s="144">
        <f t="shared" si="445"/>
        <v>522122.4</v>
      </c>
      <c r="X254" s="144">
        <f t="shared" si="445"/>
        <v>545287</v>
      </c>
      <c r="Y254" s="144">
        <f t="shared" si="412"/>
        <v>-23164.599999999977</v>
      </c>
      <c r="Z254" s="144">
        <f t="shared" si="413"/>
        <v>-4.4366225237607075E-2</v>
      </c>
      <c r="AA254" s="294"/>
      <c r="AB254" s="118"/>
      <c r="AC254" s="118"/>
      <c r="AD254" s="118"/>
      <c r="AE254" s="118"/>
      <c r="AF254" s="118"/>
      <c r="AG254" s="118"/>
    </row>
    <row r="255" spans="1:33" ht="30" customHeight="1" x14ac:dyDescent="0.25">
      <c r="A255" s="119" t="s">
        <v>79</v>
      </c>
      <c r="B255" s="120" t="s">
        <v>307</v>
      </c>
      <c r="C255" s="440" t="s">
        <v>468</v>
      </c>
      <c r="D255" s="447" t="s">
        <v>483</v>
      </c>
      <c r="E255" s="453">
        <v>1</v>
      </c>
      <c r="F255" s="454">
        <v>8504</v>
      </c>
      <c r="G255" s="125">
        <f t="shared" ref="G255:G270" si="446">E255*F255</f>
        <v>8504</v>
      </c>
      <c r="H255" s="123">
        <v>1</v>
      </c>
      <c r="I255" s="124">
        <v>22000</v>
      </c>
      <c r="J255" s="125">
        <f t="shared" ref="J255:J270" si="447">H255*I255</f>
        <v>22000</v>
      </c>
      <c r="K255" s="123"/>
      <c r="L255" s="124"/>
      <c r="M255" s="125">
        <f t="shared" ref="M255:M270" si="448">K255*L255</f>
        <v>0</v>
      </c>
      <c r="N255" s="123"/>
      <c r="O255" s="124"/>
      <c r="P255" s="125">
        <f t="shared" ref="P255:P270" si="449">N255*O255</f>
        <v>0</v>
      </c>
      <c r="Q255" s="123"/>
      <c r="R255" s="124"/>
      <c r="S255" s="125">
        <f t="shared" ref="S255:S270" si="450">Q255*R255</f>
        <v>0</v>
      </c>
      <c r="T255" s="123"/>
      <c r="U255" s="124"/>
      <c r="V255" s="125">
        <f t="shared" ref="V255:V270" si="451">T255*U255</f>
        <v>0</v>
      </c>
      <c r="W255" s="138">
        <f t="shared" ref="W255:W270" si="452">G255+M255+S255</f>
        <v>8504</v>
      </c>
      <c r="X255" s="127">
        <f t="shared" ref="X255:X270" si="453">J255+P255+V255</f>
        <v>22000</v>
      </c>
      <c r="Y255" s="127">
        <f t="shared" si="412"/>
        <v>-13496</v>
      </c>
      <c r="Z255" s="128">
        <f t="shared" si="413"/>
        <v>-1.5870178739416745</v>
      </c>
      <c r="AA255" s="283"/>
      <c r="AB255" s="131"/>
      <c r="AC255" s="131"/>
      <c r="AD255" s="131"/>
      <c r="AE255" s="131"/>
      <c r="AF255" s="131"/>
      <c r="AG255" s="131"/>
    </row>
    <row r="256" spans="1:33" ht="30" customHeight="1" x14ac:dyDescent="0.25">
      <c r="A256" s="119" t="s">
        <v>79</v>
      </c>
      <c r="B256" s="120" t="s">
        <v>308</v>
      </c>
      <c r="C256" s="440" t="s">
        <v>469</v>
      </c>
      <c r="D256" s="447" t="s">
        <v>483</v>
      </c>
      <c r="E256" s="453">
        <v>1</v>
      </c>
      <c r="F256" s="454">
        <v>6500</v>
      </c>
      <c r="G256" s="125">
        <f t="shared" si="446"/>
        <v>6500</v>
      </c>
      <c r="H256" s="123">
        <v>1</v>
      </c>
      <c r="I256" s="124">
        <v>17500</v>
      </c>
      <c r="J256" s="125">
        <v>28000</v>
      </c>
      <c r="K256" s="123"/>
      <c r="L256" s="124"/>
      <c r="M256" s="125">
        <f t="shared" si="448"/>
        <v>0</v>
      </c>
      <c r="N256" s="123"/>
      <c r="O256" s="124"/>
      <c r="P256" s="125">
        <f t="shared" si="449"/>
        <v>0</v>
      </c>
      <c r="Q256" s="123"/>
      <c r="R256" s="124"/>
      <c r="S256" s="125">
        <f t="shared" si="450"/>
        <v>0</v>
      </c>
      <c r="T256" s="123"/>
      <c r="U256" s="124"/>
      <c r="V256" s="125">
        <f t="shared" si="451"/>
        <v>0</v>
      </c>
      <c r="W256" s="138">
        <f t="shared" si="452"/>
        <v>6500</v>
      </c>
      <c r="X256" s="127">
        <f t="shared" si="453"/>
        <v>28000</v>
      </c>
      <c r="Y256" s="127">
        <f t="shared" si="412"/>
        <v>-21500</v>
      </c>
      <c r="Z256" s="128">
        <f t="shared" si="413"/>
        <v>-3.3076923076923075</v>
      </c>
      <c r="AA256" s="283"/>
      <c r="AB256" s="131"/>
      <c r="AC256" s="131"/>
      <c r="AD256" s="131"/>
      <c r="AE256" s="131"/>
      <c r="AF256" s="131"/>
      <c r="AG256" s="131"/>
    </row>
    <row r="257" spans="1:33" ht="30" customHeight="1" x14ac:dyDescent="0.25">
      <c r="A257" s="119" t="s">
        <v>79</v>
      </c>
      <c r="B257" s="120" t="s">
        <v>309</v>
      </c>
      <c r="C257" s="440" t="s">
        <v>470</v>
      </c>
      <c r="D257" s="447" t="s">
        <v>483</v>
      </c>
      <c r="E257" s="453">
        <v>1</v>
      </c>
      <c r="F257" s="454">
        <v>8500</v>
      </c>
      <c r="G257" s="125">
        <f t="shared" si="446"/>
        <v>8500</v>
      </c>
      <c r="H257" s="123">
        <v>1</v>
      </c>
      <c r="I257" s="124">
        <v>14000</v>
      </c>
      <c r="J257" s="125">
        <v>25600</v>
      </c>
      <c r="K257" s="123"/>
      <c r="L257" s="124"/>
      <c r="M257" s="125">
        <f t="shared" si="448"/>
        <v>0</v>
      </c>
      <c r="N257" s="123"/>
      <c r="O257" s="124"/>
      <c r="P257" s="125">
        <f t="shared" si="449"/>
        <v>0</v>
      </c>
      <c r="Q257" s="123"/>
      <c r="R257" s="124"/>
      <c r="S257" s="125">
        <f t="shared" si="450"/>
        <v>0</v>
      </c>
      <c r="T257" s="123"/>
      <c r="U257" s="124"/>
      <c r="V257" s="125">
        <f t="shared" si="451"/>
        <v>0</v>
      </c>
      <c r="W257" s="138">
        <f t="shared" si="452"/>
        <v>8500</v>
      </c>
      <c r="X257" s="127">
        <f t="shared" si="453"/>
        <v>25600</v>
      </c>
      <c r="Y257" s="127">
        <f t="shared" si="412"/>
        <v>-17100</v>
      </c>
      <c r="Z257" s="128">
        <f t="shared" si="413"/>
        <v>-2.0117647058823529</v>
      </c>
      <c r="AA257" s="283"/>
      <c r="AB257" s="131"/>
      <c r="AC257" s="131"/>
      <c r="AD257" s="131"/>
      <c r="AE257" s="131"/>
      <c r="AF257" s="131"/>
      <c r="AG257" s="131"/>
    </row>
    <row r="258" spans="1:33" ht="30" customHeight="1" x14ac:dyDescent="0.25">
      <c r="A258" s="119" t="s">
        <v>79</v>
      </c>
      <c r="B258" s="120" t="s">
        <v>310</v>
      </c>
      <c r="C258" s="440" t="s">
        <v>471</v>
      </c>
      <c r="D258" s="447" t="s">
        <v>484</v>
      </c>
      <c r="E258" s="453">
        <v>4.5</v>
      </c>
      <c r="F258" s="454">
        <v>40000</v>
      </c>
      <c r="G258" s="125">
        <f t="shared" si="446"/>
        <v>180000</v>
      </c>
      <c r="H258" s="492">
        <v>4.5</v>
      </c>
      <c r="I258" s="493">
        <v>40000</v>
      </c>
      <c r="J258" s="491">
        <v>97000</v>
      </c>
      <c r="K258" s="123"/>
      <c r="L258" s="124"/>
      <c r="M258" s="125">
        <f t="shared" si="448"/>
        <v>0</v>
      </c>
      <c r="N258" s="123"/>
      <c r="O258" s="124"/>
      <c r="P258" s="125">
        <f t="shared" si="449"/>
        <v>0</v>
      </c>
      <c r="Q258" s="123"/>
      <c r="R258" s="124"/>
      <c r="S258" s="125">
        <f t="shared" si="450"/>
        <v>0</v>
      </c>
      <c r="T258" s="123"/>
      <c r="U258" s="124"/>
      <c r="V258" s="125">
        <f t="shared" si="451"/>
        <v>0</v>
      </c>
      <c r="W258" s="138">
        <f t="shared" si="452"/>
        <v>180000</v>
      </c>
      <c r="X258" s="127">
        <f t="shared" si="453"/>
        <v>97000</v>
      </c>
      <c r="Y258" s="127">
        <f t="shared" si="412"/>
        <v>83000</v>
      </c>
      <c r="Z258" s="128">
        <f t="shared" si="413"/>
        <v>0.46111111111111114</v>
      </c>
      <c r="AA258" s="283"/>
      <c r="AB258" s="131"/>
      <c r="AC258" s="131"/>
      <c r="AD258" s="131"/>
      <c r="AE258" s="131"/>
      <c r="AF258" s="131"/>
      <c r="AG258" s="131"/>
    </row>
    <row r="259" spans="1:33" ht="30" customHeight="1" x14ac:dyDescent="0.25">
      <c r="A259" s="119" t="s">
        <v>79</v>
      </c>
      <c r="B259" s="120" t="s">
        <v>311</v>
      </c>
      <c r="C259" s="441" t="s">
        <v>472</v>
      </c>
      <c r="D259" s="452" t="s">
        <v>485</v>
      </c>
      <c r="E259" s="453">
        <v>5</v>
      </c>
      <c r="F259" s="454">
        <v>800</v>
      </c>
      <c r="G259" s="125">
        <f t="shared" si="446"/>
        <v>4000</v>
      </c>
      <c r="H259" s="492">
        <v>1</v>
      </c>
      <c r="I259" s="493">
        <v>16500</v>
      </c>
      <c r="J259" s="491">
        <f t="shared" si="447"/>
        <v>16500</v>
      </c>
      <c r="K259" s="123"/>
      <c r="L259" s="124"/>
      <c r="M259" s="125">
        <f t="shared" si="448"/>
        <v>0</v>
      </c>
      <c r="N259" s="123"/>
      <c r="O259" s="124"/>
      <c r="P259" s="125">
        <f t="shared" si="449"/>
        <v>0</v>
      </c>
      <c r="Q259" s="123"/>
      <c r="R259" s="124"/>
      <c r="S259" s="125">
        <f t="shared" si="450"/>
        <v>0</v>
      </c>
      <c r="T259" s="123"/>
      <c r="U259" s="124"/>
      <c r="V259" s="125">
        <f t="shared" si="451"/>
        <v>0</v>
      </c>
      <c r="W259" s="138">
        <f t="shared" si="452"/>
        <v>4000</v>
      </c>
      <c r="X259" s="127">
        <f t="shared" si="453"/>
        <v>16500</v>
      </c>
      <c r="Y259" s="127">
        <f t="shared" si="412"/>
        <v>-12500</v>
      </c>
      <c r="Z259" s="128">
        <f t="shared" si="413"/>
        <v>-3.125</v>
      </c>
      <c r="AA259" s="283"/>
      <c r="AB259" s="130"/>
      <c r="AC259" s="131"/>
      <c r="AD259" s="131"/>
      <c r="AE259" s="131"/>
      <c r="AF259" s="131"/>
      <c r="AG259" s="131"/>
    </row>
    <row r="260" spans="1:33" s="334" customFormat="1" ht="30" customHeight="1" x14ac:dyDescent="0.25">
      <c r="A260" s="119" t="s">
        <v>79</v>
      </c>
      <c r="B260" s="120" t="s">
        <v>312</v>
      </c>
      <c r="C260" s="441" t="s">
        <v>473</v>
      </c>
      <c r="D260" s="452" t="s">
        <v>485</v>
      </c>
      <c r="E260" s="453">
        <v>150</v>
      </c>
      <c r="F260" s="454">
        <v>800</v>
      </c>
      <c r="G260" s="125">
        <f t="shared" si="446"/>
        <v>120000</v>
      </c>
      <c r="H260" s="492">
        <v>150</v>
      </c>
      <c r="I260" s="493">
        <v>800</v>
      </c>
      <c r="J260" s="491">
        <f t="shared" si="447"/>
        <v>120000</v>
      </c>
      <c r="K260" s="123"/>
      <c r="L260" s="124"/>
      <c r="M260" s="125"/>
      <c r="N260" s="123"/>
      <c r="O260" s="124"/>
      <c r="P260" s="125"/>
      <c r="Q260" s="123"/>
      <c r="R260" s="124"/>
      <c r="S260" s="125"/>
      <c r="T260" s="123"/>
      <c r="U260" s="124"/>
      <c r="V260" s="125"/>
      <c r="W260" s="138">
        <f t="shared" si="452"/>
        <v>120000</v>
      </c>
      <c r="X260" s="127">
        <f t="shared" si="453"/>
        <v>120000</v>
      </c>
      <c r="Y260" s="127">
        <f t="shared" si="412"/>
        <v>0</v>
      </c>
      <c r="Z260" s="128">
        <f t="shared" si="413"/>
        <v>0</v>
      </c>
      <c r="AA260" s="283"/>
      <c r="AB260" s="130"/>
      <c r="AC260" s="131"/>
      <c r="AD260" s="131"/>
      <c r="AE260" s="131"/>
      <c r="AF260" s="131"/>
      <c r="AG260" s="131"/>
    </row>
    <row r="261" spans="1:33" s="334" customFormat="1" ht="30" customHeight="1" x14ac:dyDescent="0.25">
      <c r="A261" s="119" t="s">
        <v>79</v>
      </c>
      <c r="B261" s="120" t="s">
        <v>313</v>
      </c>
      <c r="C261" s="441" t="s">
        <v>474</v>
      </c>
      <c r="D261" s="452" t="s">
        <v>486</v>
      </c>
      <c r="E261" s="453">
        <v>6</v>
      </c>
      <c r="F261" s="454">
        <v>4200</v>
      </c>
      <c r="G261" s="125">
        <f t="shared" si="446"/>
        <v>25200</v>
      </c>
      <c r="H261" s="492">
        <v>1</v>
      </c>
      <c r="I261" s="493">
        <v>20000</v>
      </c>
      <c r="J261" s="491">
        <f t="shared" si="447"/>
        <v>20000</v>
      </c>
      <c r="K261" s="123"/>
      <c r="L261" s="124"/>
      <c r="M261" s="125"/>
      <c r="N261" s="123"/>
      <c r="O261" s="124"/>
      <c r="P261" s="125"/>
      <c r="Q261" s="123"/>
      <c r="R261" s="124"/>
      <c r="S261" s="125"/>
      <c r="T261" s="123"/>
      <c r="U261" s="124"/>
      <c r="V261" s="125"/>
      <c r="W261" s="138">
        <f t="shared" si="452"/>
        <v>25200</v>
      </c>
      <c r="X261" s="127">
        <f t="shared" si="453"/>
        <v>20000</v>
      </c>
      <c r="Y261" s="127">
        <f t="shared" si="412"/>
        <v>5200</v>
      </c>
      <c r="Z261" s="128">
        <f t="shared" si="413"/>
        <v>0.20634920634920634</v>
      </c>
      <c r="AA261" s="283"/>
      <c r="AB261" s="130"/>
      <c r="AC261" s="131"/>
      <c r="AD261" s="131"/>
      <c r="AE261" s="131"/>
      <c r="AF261" s="131"/>
      <c r="AG261" s="131"/>
    </row>
    <row r="262" spans="1:33" s="334" customFormat="1" ht="30" customHeight="1" x14ac:dyDescent="0.25">
      <c r="A262" s="119" t="s">
        <v>79</v>
      </c>
      <c r="B262" s="120" t="s">
        <v>314</v>
      </c>
      <c r="C262" s="441" t="s">
        <v>475</v>
      </c>
      <c r="D262" s="452" t="s">
        <v>143</v>
      </c>
      <c r="E262" s="453">
        <v>1</v>
      </c>
      <c r="F262" s="454">
        <v>14000</v>
      </c>
      <c r="G262" s="125">
        <f t="shared" si="446"/>
        <v>14000</v>
      </c>
      <c r="H262" s="492">
        <v>1</v>
      </c>
      <c r="I262" s="493">
        <v>14000</v>
      </c>
      <c r="J262" s="491">
        <v>0</v>
      </c>
      <c r="K262" s="123"/>
      <c r="L262" s="124"/>
      <c r="M262" s="125"/>
      <c r="N262" s="123"/>
      <c r="O262" s="124"/>
      <c r="P262" s="125"/>
      <c r="Q262" s="123"/>
      <c r="R262" s="124"/>
      <c r="S262" s="125"/>
      <c r="T262" s="123"/>
      <c r="U262" s="124"/>
      <c r="V262" s="125"/>
      <c r="W262" s="138">
        <f t="shared" si="452"/>
        <v>14000</v>
      </c>
      <c r="X262" s="127">
        <f t="shared" si="453"/>
        <v>0</v>
      </c>
      <c r="Y262" s="127">
        <f t="shared" si="412"/>
        <v>14000</v>
      </c>
      <c r="Z262" s="128">
        <f t="shared" si="413"/>
        <v>1</v>
      </c>
      <c r="AA262" s="283"/>
      <c r="AB262" s="130"/>
      <c r="AC262" s="131"/>
      <c r="AD262" s="131"/>
      <c r="AE262" s="131"/>
      <c r="AF262" s="131"/>
      <c r="AG262" s="131"/>
    </row>
    <row r="263" spans="1:33" s="334" customFormat="1" ht="30" customHeight="1" x14ac:dyDescent="0.25">
      <c r="A263" s="119" t="s">
        <v>79</v>
      </c>
      <c r="B263" s="120" t="s">
        <v>460</v>
      </c>
      <c r="C263" s="441" t="s">
        <v>476</v>
      </c>
      <c r="D263" s="452" t="s">
        <v>143</v>
      </c>
      <c r="E263" s="453">
        <v>1</v>
      </c>
      <c r="F263" s="454">
        <v>27000</v>
      </c>
      <c r="G263" s="125">
        <f t="shared" si="446"/>
        <v>27000</v>
      </c>
      <c r="H263" s="123">
        <v>1</v>
      </c>
      <c r="I263" s="124">
        <v>27000</v>
      </c>
      <c r="J263" s="125">
        <f t="shared" si="447"/>
        <v>27000</v>
      </c>
      <c r="K263" s="123"/>
      <c r="L263" s="124"/>
      <c r="M263" s="125"/>
      <c r="N263" s="123"/>
      <c r="O263" s="124"/>
      <c r="P263" s="125"/>
      <c r="Q263" s="123"/>
      <c r="R263" s="124"/>
      <c r="S263" s="125"/>
      <c r="T263" s="123"/>
      <c r="U263" s="124"/>
      <c r="V263" s="125"/>
      <c r="W263" s="138">
        <f t="shared" si="452"/>
        <v>27000</v>
      </c>
      <c r="X263" s="127">
        <f t="shared" si="453"/>
        <v>27000</v>
      </c>
      <c r="Y263" s="127">
        <f t="shared" si="412"/>
        <v>0</v>
      </c>
      <c r="Z263" s="128">
        <f t="shared" si="413"/>
        <v>0</v>
      </c>
      <c r="AA263" s="283"/>
      <c r="AB263" s="130"/>
      <c r="AC263" s="131"/>
      <c r="AD263" s="131"/>
      <c r="AE263" s="131"/>
      <c r="AF263" s="131"/>
      <c r="AG263" s="131"/>
    </row>
    <row r="264" spans="1:33" s="334" customFormat="1" ht="30" customHeight="1" x14ac:dyDescent="0.25">
      <c r="A264" s="119" t="s">
        <v>79</v>
      </c>
      <c r="B264" s="120" t="s">
        <v>461</v>
      </c>
      <c r="C264" s="441" t="s">
        <v>477</v>
      </c>
      <c r="D264" s="452" t="s">
        <v>143</v>
      </c>
      <c r="E264" s="453">
        <v>1</v>
      </c>
      <c r="F264" s="454">
        <v>32000</v>
      </c>
      <c r="G264" s="125">
        <f t="shared" si="446"/>
        <v>32000</v>
      </c>
      <c r="H264" s="492">
        <v>1</v>
      </c>
      <c r="I264" s="493">
        <v>32000</v>
      </c>
      <c r="J264" s="491">
        <f t="shared" si="447"/>
        <v>32000</v>
      </c>
      <c r="K264" s="123"/>
      <c r="L264" s="124"/>
      <c r="M264" s="125"/>
      <c r="N264" s="123"/>
      <c r="O264" s="124"/>
      <c r="P264" s="125"/>
      <c r="Q264" s="123"/>
      <c r="R264" s="124"/>
      <c r="S264" s="125"/>
      <c r="T264" s="123"/>
      <c r="U264" s="124"/>
      <c r="V264" s="125"/>
      <c r="W264" s="138">
        <f t="shared" si="452"/>
        <v>32000</v>
      </c>
      <c r="X264" s="127">
        <f t="shared" si="453"/>
        <v>32000</v>
      </c>
      <c r="Y264" s="127">
        <f t="shared" si="412"/>
        <v>0</v>
      </c>
      <c r="Z264" s="128">
        <f t="shared" si="413"/>
        <v>0</v>
      </c>
      <c r="AA264" s="283"/>
      <c r="AB264" s="130"/>
      <c r="AC264" s="131"/>
      <c r="AD264" s="131"/>
      <c r="AE264" s="131"/>
      <c r="AF264" s="131"/>
      <c r="AG264" s="131"/>
    </row>
    <row r="265" spans="1:33" s="334" customFormat="1" ht="30" customHeight="1" x14ac:dyDescent="0.25">
      <c r="A265" s="119" t="s">
        <v>79</v>
      </c>
      <c r="B265" s="120" t="s">
        <v>462</v>
      </c>
      <c r="C265" s="443" t="s">
        <v>478</v>
      </c>
      <c r="D265" s="448" t="s">
        <v>487</v>
      </c>
      <c r="E265" s="455">
        <v>300</v>
      </c>
      <c r="F265" s="456">
        <v>3</v>
      </c>
      <c r="G265" s="125">
        <f t="shared" si="446"/>
        <v>900</v>
      </c>
      <c r="H265" s="492">
        <v>300</v>
      </c>
      <c r="I265" s="493">
        <v>3</v>
      </c>
      <c r="J265" s="491">
        <v>817</v>
      </c>
      <c r="K265" s="123"/>
      <c r="L265" s="124"/>
      <c r="M265" s="125"/>
      <c r="N265" s="123"/>
      <c r="O265" s="124"/>
      <c r="P265" s="125"/>
      <c r="Q265" s="123"/>
      <c r="R265" s="124"/>
      <c r="S265" s="125"/>
      <c r="T265" s="123"/>
      <c r="U265" s="124"/>
      <c r="V265" s="125"/>
      <c r="W265" s="138">
        <f t="shared" si="452"/>
        <v>900</v>
      </c>
      <c r="X265" s="127">
        <f t="shared" si="453"/>
        <v>817</v>
      </c>
      <c r="Y265" s="127">
        <f t="shared" si="412"/>
        <v>83</v>
      </c>
      <c r="Z265" s="128">
        <f t="shared" si="413"/>
        <v>9.2222222222222219E-2</v>
      </c>
      <c r="AA265" s="283"/>
      <c r="AB265" s="130"/>
      <c r="AC265" s="131"/>
      <c r="AD265" s="131"/>
      <c r="AE265" s="131"/>
      <c r="AF265" s="131"/>
      <c r="AG265" s="131"/>
    </row>
    <row r="266" spans="1:33" s="334" customFormat="1" ht="30" customHeight="1" x14ac:dyDescent="0.25">
      <c r="A266" s="119" t="s">
        <v>79</v>
      </c>
      <c r="B266" s="120" t="s">
        <v>463</v>
      </c>
      <c r="C266" s="444" t="s">
        <v>479</v>
      </c>
      <c r="D266" s="450" t="s">
        <v>345</v>
      </c>
      <c r="E266" s="457">
        <v>21</v>
      </c>
      <c r="F266" s="457">
        <v>2270</v>
      </c>
      <c r="G266" s="125">
        <f t="shared" si="446"/>
        <v>47670</v>
      </c>
      <c r="H266" s="492">
        <v>21</v>
      </c>
      <c r="I266" s="493">
        <v>2270</v>
      </c>
      <c r="J266" s="491">
        <f t="shared" si="447"/>
        <v>47670</v>
      </c>
      <c r="K266" s="123"/>
      <c r="L266" s="124"/>
      <c r="M266" s="125"/>
      <c r="N266" s="123"/>
      <c r="O266" s="124"/>
      <c r="P266" s="125"/>
      <c r="Q266" s="123"/>
      <c r="R266" s="124"/>
      <c r="S266" s="125"/>
      <c r="T266" s="123"/>
      <c r="U266" s="124"/>
      <c r="V266" s="125"/>
      <c r="W266" s="138">
        <f t="shared" si="452"/>
        <v>47670</v>
      </c>
      <c r="X266" s="127">
        <f t="shared" si="453"/>
        <v>47670</v>
      </c>
      <c r="Y266" s="127">
        <f t="shared" si="412"/>
        <v>0</v>
      </c>
      <c r="Z266" s="128">
        <f t="shared" si="413"/>
        <v>0</v>
      </c>
      <c r="AA266" s="283"/>
      <c r="AB266" s="130"/>
      <c r="AC266" s="131"/>
      <c r="AD266" s="131"/>
      <c r="AE266" s="131"/>
      <c r="AF266" s="131"/>
      <c r="AG266" s="131"/>
    </row>
    <row r="267" spans="1:33" s="334" customFormat="1" ht="30" customHeight="1" x14ac:dyDescent="0.25">
      <c r="A267" s="119" t="s">
        <v>79</v>
      </c>
      <c r="B267" s="120" t="s">
        <v>464</v>
      </c>
      <c r="C267" s="444" t="s">
        <v>480</v>
      </c>
      <c r="D267" s="450" t="s">
        <v>345</v>
      </c>
      <c r="E267" s="457">
        <v>21</v>
      </c>
      <c r="F267" s="457">
        <v>820</v>
      </c>
      <c r="G267" s="125">
        <f t="shared" si="446"/>
        <v>17220</v>
      </c>
      <c r="H267" s="492">
        <v>1</v>
      </c>
      <c r="I267" s="493">
        <v>25200</v>
      </c>
      <c r="J267" s="491">
        <v>46200</v>
      </c>
      <c r="K267" s="123"/>
      <c r="L267" s="124"/>
      <c r="M267" s="125"/>
      <c r="N267" s="123"/>
      <c r="O267" s="124"/>
      <c r="P267" s="125"/>
      <c r="Q267" s="123"/>
      <c r="R267" s="124"/>
      <c r="S267" s="125"/>
      <c r="T267" s="123"/>
      <c r="U267" s="124"/>
      <c r="V267" s="125"/>
      <c r="W267" s="138">
        <f t="shared" si="452"/>
        <v>17220</v>
      </c>
      <c r="X267" s="127">
        <f t="shared" si="453"/>
        <v>46200</v>
      </c>
      <c r="Y267" s="127">
        <f t="shared" si="412"/>
        <v>-28980</v>
      </c>
      <c r="Z267" s="128">
        <f t="shared" si="413"/>
        <v>-1.6829268292682926</v>
      </c>
      <c r="AA267" s="283"/>
      <c r="AB267" s="130"/>
      <c r="AC267" s="131"/>
      <c r="AD267" s="131"/>
      <c r="AE267" s="131"/>
      <c r="AF267" s="131"/>
      <c r="AG267" s="131"/>
    </row>
    <row r="268" spans="1:33" ht="30" customHeight="1" x14ac:dyDescent="0.25">
      <c r="A268" s="119" t="s">
        <v>79</v>
      </c>
      <c r="B268" s="120" t="s">
        <v>465</v>
      </c>
      <c r="C268" s="446" t="s">
        <v>481</v>
      </c>
      <c r="D268" s="451" t="s">
        <v>345</v>
      </c>
      <c r="E268" s="458">
        <v>10</v>
      </c>
      <c r="F268" s="458">
        <v>1200</v>
      </c>
      <c r="G268" s="125">
        <f t="shared" si="446"/>
        <v>12000</v>
      </c>
      <c r="H268" s="492">
        <v>10</v>
      </c>
      <c r="I268" s="493">
        <v>1200</v>
      </c>
      <c r="J268" s="491">
        <v>31500</v>
      </c>
      <c r="K268" s="123"/>
      <c r="L268" s="124"/>
      <c r="M268" s="125">
        <f t="shared" si="448"/>
        <v>0</v>
      </c>
      <c r="N268" s="123"/>
      <c r="O268" s="124"/>
      <c r="P268" s="125">
        <f t="shared" si="449"/>
        <v>0</v>
      </c>
      <c r="Q268" s="123"/>
      <c r="R268" s="124"/>
      <c r="S268" s="125">
        <f t="shared" si="450"/>
        <v>0</v>
      </c>
      <c r="T268" s="123"/>
      <c r="U268" s="124"/>
      <c r="V268" s="125">
        <f t="shared" si="451"/>
        <v>0</v>
      </c>
      <c r="W268" s="138">
        <f t="shared" si="452"/>
        <v>12000</v>
      </c>
      <c r="X268" s="127">
        <f t="shared" si="453"/>
        <v>31500</v>
      </c>
      <c r="Y268" s="127">
        <f t="shared" si="412"/>
        <v>-19500</v>
      </c>
      <c r="Z268" s="128">
        <f t="shared" si="413"/>
        <v>-1.625</v>
      </c>
      <c r="AA268" s="283"/>
      <c r="AB268" s="131"/>
      <c r="AC268" s="131"/>
      <c r="AD268" s="131"/>
      <c r="AE268" s="131"/>
      <c r="AF268" s="131"/>
      <c r="AG268" s="131"/>
    </row>
    <row r="269" spans="1:33" ht="30" customHeight="1" x14ac:dyDescent="0.25">
      <c r="A269" s="132" t="s">
        <v>79</v>
      </c>
      <c r="B269" s="120" t="s">
        <v>466</v>
      </c>
      <c r="C269" s="445" t="s">
        <v>482</v>
      </c>
      <c r="D269" s="447" t="s">
        <v>345</v>
      </c>
      <c r="E269" s="455">
        <v>10</v>
      </c>
      <c r="F269" s="456">
        <v>1000</v>
      </c>
      <c r="G269" s="125">
        <f t="shared" si="446"/>
        <v>10000</v>
      </c>
      <c r="H269" s="135">
        <v>10</v>
      </c>
      <c r="I269" s="136">
        <v>1000</v>
      </c>
      <c r="J269" s="125">
        <v>31000</v>
      </c>
      <c r="K269" s="135"/>
      <c r="L269" s="136"/>
      <c r="M269" s="137">
        <f t="shared" si="448"/>
        <v>0</v>
      </c>
      <c r="N269" s="135"/>
      <c r="O269" s="136"/>
      <c r="P269" s="137">
        <f t="shared" si="449"/>
        <v>0</v>
      </c>
      <c r="Q269" s="135"/>
      <c r="R269" s="136"/>
      <c r="S269" s="137">
        <f t="shared" si="450"/>
        <v>0</v>
      </c>
      <c r="T269" s="135"/>
      <c r="U269" s="136"/>
      <c r="V269" s="137">
        <f t="shared" si="451"/>
        <v>0</v>
      </c>
      <c r="W269" s="138">
        <f t="shared" si="452"/>
        <v>10000</v>
      </c>
      <c r="X269" s="127">
        <f t="shared" si="453"/>
        <v>31000</v>
      </c>
      <c r="Y269" s="127">
        <f t="shared" si="412"/>
        <v>-21000</v>
      </c>
      <c r="Z269" s="128">
        <f t="shared" si="413"/>
        <v>-2.1</v>
      </c>
      <c r="AA269" s="284"/>
      <c r="AB269" s="131"/>
      <c r="AC269" s="131"/>
      <c r="AD269" s="131"/>
      <c r="AE269" s="131"/>
      <c r="AF269" s="131"/>
      <c r="AG269" s="131"/>
    </row>
    <row r="270" spans="1:33" ht="30" customHeight="1" thickBot="1" x14ac:dyDescent="0.3">
      <c r="A270" s="132" t="s">
        <v>79</v>
      </c>
      <c r="B270" s="120" t="s">
        <v>467</v>
      </c>
      <c r="C270" s="442" t="s">
        <v>315</v>
      </c>
      <c r="D270" s="449"/>
      <c r="E270" s="455">
        <v>39220</v>
      </c>
      <c r="F270" s="456">
        <v>0.22</v>
      </c>
      <c r="G270" s="125">
        <f t="shared" si="446"/>
        <v>8628.4</v>
      </c>
      <c r="H270" s="135"/>
      <c r="I270" s="136">
        <v>0.22</v>
      </c>
      <c r="J270" s="125">
        <f t="shared" si="447"/>
        <v>0</v>
      </c>
      <c r="K270" s="135"/>
      <c r="L270" s="136">
        <v>0.22</v>
      </c>
      <c r="M270" s="137">
        <f t="shared" si="448"/>
        <v>0</v>
      </c>
      <c r="N270" s="135"/>
      <c r="O270" s="136">
        <v>0.22</v>
      </c>
      <c r="P270" s="137">
        <f t="shared" si="449"/>
        <v>0</v>
      </c>
      <c r="Q270" s="135"/>
      <c r="R270" s="136">
        <v>0.22</v>
      </c>
      <c r="S270" s="137">
        <f t="shared" si="450"/>
        <v>0</v>
      </c>
      <c r="T270" s="135"/>
      <c r="U270" s="136">
        <v>0.22</v>
      </c>
      <c r="V270" s="137">
        <f t="shared" si="451"/>
        <v>0</v>
      </c>
      <c r="W270" s="138">
        <f t="shared" si="452"/>
        <v>8628.4</v>
      </c>
      <c r="X270" s="127">
        <f t="shared" si="453"/>
        <v>0</v>
      </c>
      <c r="Y270" s="127">
        <f t="shared" si="412"/>
        <v>8628.4</v>
      </c>
      <c r="Z270" s="128">
        <f t="shared" si="413"/>
        <v>1</v>
      </c>
      <c r="AA270" s="152"/>
      <c r="AB270" s="7"/>
      <c r="AC270" s="7"/>
      <c r="AD270" s="7"/>
      <c r="AE270" s="7"/>
      <c r="AF270" s="7"/>
      <c r="AG270" s="7"/>
    </row>
    <row r="271" spans="1:33" ht="30" customHeight="1" thickBot="1" x14ac:dyDescent="0.3">
      <c r="A271" s="296" t="s">
        <v>316</v>
      </c>
      <c r="B271" s="297"/>
      <c r="C271" s="298"/>
      <c r="D271" s="299"/>
      <c r="E271" s="173">
        <f>E254+E250+E244+E239</f>
        <v>587.5</v>
      </c>
      <c r="F271" s="189"/>
      <c r="G271" s="300">
        <f t="shared" ref="G271:H271" si="454">G254+G250+G244+G239</f>
        <v>718622.4</v>
      </c>
      <c r="H271" s="173">
        <f t="shared" si="454"/>
        <v>516.5</v>
      </c>
      <c r="I271" s="189"/>
      <c r="J271" s="300">
        <f t="shared" ref="J271:K271" si="455">J254+J250+J244+J239</f>
        <v>746043</v>
      </c>
      <c r="K271" s="173">
        <f t="shared" si="455"/>
        <v>0</v>
      </c>
      <c r="L271" s="189"/>
      <c r="M271" s="300">
        <f t="shared" ref="M271:N271" si="456">M254+M250+M244+M239</f>
        <v>0</v>
      </c>
      <c r="N271" s="173">
        <f t="shared" si="456"/>
        <v>0</v>
      </c>
      <c r="O271" s="189"/>
      <c r="P271" s="300">
        <f t="shared" ref="P271:Q271" si="457">P254+P250+P244+P239</f>
        <v>0</v>
      </c>
      <c r="Q271" s="173">
        <f t="shared" si="457"/>
        <v>0</v>
      </c>
      <c r="R271" s="189"/>
      <c r="S271" s="300">
        <f t="shared" ref="S271:T271" si="458">S254+S250+S244+S239</f>
        <v>0</v>
      </c>
      <c r="T271" s="173">
        <f t="shared" si="458"/>
        <v>0</v>
      </c>
      <c r="U271" s="189"/>
      <c r="V271" s="300">
        <f>V254+V250+V244+V239</f>
        <v>0</v>
      </c>
      <c r="W271" s="225">
        <f t="shared" ref="W271:X271" si="459">W254+W239+W250+W244</f>
        <v>718622.4</v>
      </c>
      <c r="X271" s="225">
        <f t="shared" si="459"/>
        <v>746043</v>
      </c>
      <c r="Y271" s="225">
        <f t="shared" si="412"/>
        <v>-27420.599999999977</v>
      </c>
      <c r="Z271" s="225">
        <f t="shared" si="413"/>
        <v>-3.8157174059700857E-2</v>
      </c>
      <c r="AA271" s="226"/>
      <c r="AB271" s="7"/>
      <c r="AC271" s="7"/>
      <c r="AD271" s="7"/>
      <c r="AE271" s="7"/>
      <c r="AF271" s="7"/>
      <c r="AG271" s="7"/>
    </row>
    <row r="272" spans="1:33" ht="30" customHeight="1" thickBot="1" x14ac:dyDescent="0.3">
      <c r="A272" s="301" t="s">
        <v>317</v>
      </c>
      <c r="B272" s="302"/>
      <c r="C272" s="303"/>
      <c r="D272" s="304"/>
      <c r="E272" s="305"/>
      <c r="F272" s="306"/>
      <c r="G272" s="307">
        <f>G36+G52+G61+G163+G177+G191+G204+G212+G220+G227+G231+G237+G271</f>
        <v>1861811.92</v>
      </c>
      <c r="H272" s="305"/>
      <c r="I272" s="306"/>
      <c r="J272" s="307">
        <f>J36+J52+J61+J163+J177+J191+J204+J212+J220+J227+J231+J237+J271</f>
        <v>1861229.3199999998</v>
      </c>
      <c r="K272" s="305"/>
      <c r="L272" s="306"/>
      <c r="M272" s="307">
        <f>M36+M52+M61+M163+M177+M191+M204+M212+M220+M227+M231+M237+M271</f>
        <v>0</v>
      </c>
      <c r="N272" s="305"/>
      <c r="O272" s="306"/>
      <c r="P272" s="307">
        <f>P36+P52+P61+P163+P177+P191+P204+P212+P220+P227+P231+P237+P271</f>
        <v>0</v>
      </c>
      <c r="Q272" s="305"/>
      <c r="R272" s="306"/>
      <c r="S272" s="307">
        <f>S36+S52+S61+S163+S177+S191+S204+S212+S220+S227+S231+S237+S271</f>
        <v>0</v>
      </c>
      <c r="T272" s="305"/>
      <c r="U272" s="306"/>
      <c r="V272" s="307">
        <f>V36+V52+V61+V163+V177+V191+V204+V212+V220+V227+V231+V237+V271</f>
        <v>0</v>
      </c>
      <c r="W272" s="307">
        <f>W36+W52+W61+W163+W177+W191+W204+W212+W220+W227+W231+W237+W271</f>
        <v>1861811.92</v>
      </c>
      <c r="X272" s="307">
        <f>X36+X52+X61+X163+X177+X191+X204+X212+X220+X227+X231+X237+X271</f>
        <v>1861229.3199999998</v>
      </c>
      <c r="Y272" s="307">
        <f>Y36+Y52+Y61+Y163+Y177+Y191+Y204+Y212+Y220+Y227+Y231+Y237+Y271</f>
        <v>582.60000000009313</v>
      </c>
      <c r="Z272" s="308">
        <f t="shared" si="413"/>
        <v>3.1292097431629567E-4</v>
      </c>
      <c r="AA272" s="309"/>
      <c r="AB272" s="7"/>
      <c r="AC272" s="7"/>
      <c r="AD272" s="7"/>
      <c r="AE272" s="7"/>
      <c r="AF272" s="7"/>
      <c r="AG272" s="7"/>
    </row>
    <row r="273" spans="1:33" ht="15" customHeight="1" x14ac:dyDescent="0.25">
      <c r="A273" s="536"/>
      <c r="B273" s="506"/>
      <c r="C273" s="506"/>
      <c r="D273" s="74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310"/>
      <c r="X273" s="310"/>
      <c r="Y273" s="310"/>
      <c r="Z273" s="310"/>
      <c r="AA273" s="83"/>
      <c r="AB273" s="7"/>
      <c r="AC273" s="7"/>
      <c r="AD273" s="7"/>
      <c r="AE273" s="7"/>
      <c r="AF273" s="7"/>
      <c r="AG273" s="7"/>
    </row>
    <row r="274" spans="1:33" ht="30" customHeight="1" x14ac:dyDescent="0.25">
      <c r="A274" s="537" t="s">
        <v>318</v>
      </c>
      <c r="B274" s="518"/>
      <c r="C274" s="538"/>
      <c r="D274" s="311"/>
      <c r="E274" s="305"/>
      <c r="F274" s="306"/>
      <c r="G274" s="312">
        <f>Фінансування!C27-'Кошторис  витрат'!G272</f>
        <v>0</v>
      </c>
      <c r="H274" s="305"/>
      <c r="I274" s="306"/>
      <c r="J274" s="312">
        <f>Фінансування!C28-'Кошторис  витрат'!J272</f>
        <v>0</v>
      </c>
      <c r="K274" s="305"/>
      <c r="L274" s="306"/>
      <c r="M274" s="312">
        <f>'Кошторис  витрат'!J27-'Кошторис  витрат'!M272</f>
        <v>0</v>
      </c>
      <c r="N274" s="305"/>
      <c r="O274" s="306"/>
      <c r="P274" s="312">
        <f>'Кошторис  витрат'!J28-'Кошторис  витрат'!P272</f>
        <v>39989.4</v>
      </c>
      <c r="Q274" s="305"/>
      <c r="R274" s="306"/>
      <c r="S274" s="312">
        <f>Фінансування!L27-'Кошторис  витрат'!S272</f>
        <v>0</v>
      </c>
      <c r="T274" s="305"/>
      <c r="U274" s="306"/>
      <c r="V274" s="312">
        <f>Фінансування!L28-'Кошторис  витрат'!V272</f>
        <v>0</v>
      </c>
      <c r="W274" s="313">
        <f>Фінансування!N27-'Кошторис  витрат'!W272</f>
        <v>0</v>
      </c>
      <c r="X274" s="313">
        <f>Фінансування!N28-'Кошторис  витрат'!X272</f>
        <v>0</v>
      </c>
      <c r="Y274" s="313"/>
      <c r="Z274" s="313"/>
      <c r="AA274" s="314"/>
      <c r="AB274" s="7"/>
      <c r="AC274" s="7"/>
      <c r="AD274" s="7"/>
      <c r="AE274" s="7"/>
      <c r="AF274" s="7"/>
      <c r="AG274" s="7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1"/>
      <c r="X275" s="71"/>
      <c r="Y275" s="71"/>
      <c r="Z275" s="7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>
        <f>G272-J272</f>
        <v>582.60000000009313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1"/>
      <c r="X276" s="71"/>
      <c r="Y276" s="71"/>
      <c r="Z276" s="7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1"/>
      <c r="X277" s="71"/>
      <c r="Y277" s="71"/>
      <c r="Z277" s="7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317"/>
      <c r="B278" s="318"/>
      <c r="C278" s="319"/>
      <c r="D278" s="316"/>
      <c r="E278" s="320"/>
      <c r="F278" s="320"/>
      <c r="G278" s="70"/>
      <c r="H278" s="320"/>
      <c r="I278" s="320"/>
      <c r="J278" s="70"/>
      <c r="K278" s="321"/>
      <c r="L278" s="317"/>
      <c r="M278" s="320"/>
      <c r="N278" s="321"/>
      <c r="O278" s="317"/>
      <c r="P278" s="320"/>
      <c r="Q278" s="70"/>
      <c r="R278" s="70"/>
      <c r="S278" s="70"/>
      <c r="T278" s="70"/>
      <c r="U278" s="70"/>
      <c r="V278" s="70"/>
      <c r="W278" s="71"/>
      <c r="X278" s="71"/>
      <c r="Y278" s="71"/>
      <c r="Z278" s="71"/>
      <c r="AA278" s="2"/>
      <c r="AB278" s="1"/>
      <c r="AC278" s="2"/>
      <c r="AD278" s="1"/>
      <c r="AE278" s="1"/>
      <c r="AF278" s="1"/>
      <c r="AG278" s="1"/>
    </row>
    <row r="279" spans="1:33" ht="15.75" customHeight="1" x14ac:dyDescent="0.25">
      <c r="A279" s="322"/>
      <c r="B279" s="323"/>
      <c r="C279" s="324" t="s">
        <v>319</v>
      </c>
      <c r="D279" s="325"/>
      <c r="E279" s="326"/>
      <c r="F279" s="327" t="s">
        <v>320</v>
      </c>
      <c r="G279" s="326"/>
      <c r="H279" s="326"/>
      <c r="I279" s="327" t="s">
        <v>320</v>
      </c>
      <c r="J279" s="326"/>
      <c r="K279" s="328"/>
      <c r="L279" s="329" t="s">
        <v>321</v>
      </c>
      <c r="M279" s="326"/>
      <c r="N279" s="328"/>
      <c r="O279" s="329" t="s">
        <v>321</v>
      </c>
      <c r="P279" s="326"/>
      <c r="Q279" s="326"/>
      <c r="R279" s="326"/>
      <c r="S279" s="326"/>
      <c r="T279" s="326"/>
      <c r="U279" s="326"/>
      <c r="V279" s="326"/>
      <c r="W279" s="330"/>
      <c r="X279" s="330"/>
      <c r="Y279" s="330"/>
      <c r="Z279" s="330"/>
      <c r="AA279" s="331"/>
      <c r="AB279" s="332"/>
      <c r="AC279" s="331"/>
      <c r="AD279" s="332"/>
      <c r="AE279" s="332"/>
      <c r="AF279" s="332"/>
      <c r="AG279" s="332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1"/>
      <c r="X280" s="71"/>
      <c r="Y280" s="71"/>
      <c r="Z280" s="7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1"/>
      <c r="X281" s="71"/>
      <c r="Y281" s="71"/>
      <c r="Z281" s="7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1"/>
      <c r="X282" s="71"/>
      <c r="Y282" s="71"/>
      <c r="Z282" s="7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5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5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5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5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5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5"/>
      <c r="C390" s="2"/>
      <c r="D390" s="31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3"/>
      <c r="X390" s="333"/>
      <c r="Y390" s="333"/>
      <c r="Z390" s="333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5"/>
      <c r="C391" s="2"/>
      <c r="D391" s="31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3"/>
      <c r="X391" s="333"/>
      <c r="Y391" s="333"/>
      <c r="Z391" s="333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5"/>
      <c r="C392" s="2"/>
      <c r="D392" s="31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3"/>
      <c r="X392" s="333"/>
      <c r="Y392" s="333"/>
      <c r="Z392" s="333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5"/>
      <c r="C393" s="2"/>
      <c r="D393" s="316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3"/>
      <c r="X393" s="333"/>
      <c r="Y393" s="333"/>
      <c r="Z393" s="333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15"/>
      <c r="C394" s="2"/>
      <c r="D394" s="316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3"/>
      <c r="X394" s="333"/>
      <c r="Y394" s="333"/>
      <c r="Z394" s="333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15"/>
      <c r="C395" s="2"/>
      <c r="D395" s="316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3"/>
      <c r="X395" s="333"/>
      <c r="Y395" s="333"/>
      <c r="Z395" s="333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15"/>
      <c r="C396" s="2"/>
      <c r="D396" s="316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3"/>
      <c r="X396" s="333"/>
      <c r="Y396" s="333"/>
      <c r="Z396" s="333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15"/>
      <c r="C397" s="2"/>
      <c r="D397" s="316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3"/>
      <c r="X397" s="333"/>
      <c r="Y397" s="333"/>
      <c r="Z397" s="333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315"/>
      <c r="C398" s="2"/>
      <c r="D398" s="316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3"/>
      <c r="X398" s="333"/>
      <c r="Y398" s="333"/>
      <c r="Z398" s="333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315"/>
      <c r="C399" s="2"/>
      <c r="D399" s="316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3"/>
      <c r="X399" s="333"/>
      <c r="Y399" s="333"/>
      <c r="Z399" s="333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315"/>
      <c r="C400" s="2"/>
      <c r="D400" s="316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3"/>
      <c r="X400" s="333"/>
      <c r="Y400" s="333"/>
      <c r="Z400" s="333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315"/>
      <c r="C401" s="2"/>
      <c r="D401" s="316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3"/>
      <c r="X401" s="333"/>
      <c r="Y401" s="333"/>
      <c r="Z401" s="333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315"/>
      <c r="C402" s="2"/>
      <c r="D402" s="316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3"/>
      <c r="X402" s="333"/>
      <c r="Y402" s="333"/>
      <c r="Z402" s="333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315"/>
      <c r="C403" s="2"/>
      <c r="D403" s="316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3"/>
      <c r="X403" s="333"/>
      <c r="Y403" s="333"/>
      <c r="Z403" s="333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315"/>
      <c r="C404" s="2"/>
      <c r="D404" s="316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3"/>
      <c r="X404" s="333"/>
      <c r="Y404" s="333"/>
      <c r="Z404" s="333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315"/>
      <c r="C405" s="2"/>
      <c r="D405" s="316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3"/>
      <c r="X405" s="333"/>
      <c r="Y405" s="333"/>
      <c r="Z405" s="333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315"/>
      <c r="C406" s="2"/>
      <c r="D406" s="316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3"/>
      <c r="X406" s="333"/>
      <c r="Y406" s="333"/>
      <c r="Z406" s="333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315"/>
      <c r="C407" s="2"/>
      <c r="D407" s="316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3"/>
      <c r="X407" s="333"/>
      <c r="Y407" s="333"/>
      <c r="Z407" s="333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315"/>
      <c r="C408" s="2"/>
      <c r="D408" s="316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33"/>
      <c r="X408" s="333"/>
      <c r="Y408" s="333"/>
      <c r="Z408" s="333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315"/>
      <c r="C409" s="2"/>
      <c r="D409" s="316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33"/>
      <c r="X409" s="333"/>
      <c r="Y409" s="333"/>
      <c r="Z409" s="333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315"/>
      <c r="C410" s="2"/>
      <c r="D410" s="316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33"/>
      <c r="X410" s="333"/>
      <c r="Y410" s="333"/>
      <c r="Z410" s="333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315"/>
      <c r="C411" s="2"/>
      <c r="D411" s="316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33"/>
      <c r="X411" s="333"/>
      <c r="Y411" s="333"/>
      <c r="Z411" s="333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315"/>
      <c r="C412" s="2"/>
      <c r="D412" s="316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33"/>
      <c r="X412" s="333"/>
      <c r="Y412" s="333"/>
      <c r="Z412" s="333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315"/>
      <c r="C413" s="2"/>
      <c r="D413" s="316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33"/>
      <c r="X413" s="333"/>
      <c r="Y413" s="333"/>
      <c r="Z413" s="333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315"/>
      <c r="C414" s="2"/>
      <c r="D414" s="316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333"/>
      <c r="X414" s="333"/>
      <c r="Y414" s="333"/>
      <c r="Z414" s="333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315"/>
      <c r="C415" s="2"/>
      <c r="D415" s="316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333"/>
      <c r="X415" s="333"/>
      <c r="Y415" s="333"/>
      <c r="Z415" s="333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315"/>
      <c r="C416" s="2"/>
      <c r="D416" s="316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333"/>
      <c r="X416" s="333"/>
      <c r="Y416" s="333"/>
      <c r="Z416" s="333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315"/>
      <c r="C417" s="2"/>
      <c r="D417" s="316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333"/>
      <c r="X417" s="333"/>
      <c r="Y417" s="333"/>
      <c r="Z417" s="333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315"/>
      <c r="C418" s="2"/>
      <c r="D418" s="316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333"/>
      <c r="X418" s="333"/>
      <c r="Y418" s="333"/>
      <c r="Z418" s="333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315"/>
      <c r="C419" s="2"/>
      <c r="D419" s="316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333"/>
      <c r="X419" s="333"/>
      <c r="Y419" s="333"/>
      <c r="Z419" s="333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315"/>
      <c r="C420" s="2"/>
      <c r="D420" s="316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333"/>
      <c r="X420" s="333"/>
      <c r="Y420" s="333"/>
      <c r="Z420" s="333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315"/>
      <c r="C421" s="2"/>
      <c r="D421" s="316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333"/>
      <c r="X421" s="333"/>
      <c r="Y421" s="333"/>
      <c r="Z421" s="333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315"/>
      <c r="C422" s="2"/>
      <c r="D422" s="316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333"/>
      <c r="X422" s="333"/>
      <c r="Y422" s="333"/>
      <c r="Z422" s="333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315"/>
      <c r="C423" s="2"/>
      <c r="D423" s="316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333"/>
      <c r="X423" s="333"/>
      <c r="Y423" s="333"/>
      <c r="Z423" s="333"/>
      <c r="AA423" s="2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315"/>
      <c r="C424" s="2"/>
      <c r="D424" s="316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333"/>
      <c r="X424" s="333"/>
      <c r="Y424" s="333"/>
      <c r="Z424" s="333"/>
      <c r="AA424" s="2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315"/>
      <c r="C425" s="2"/>
      <c r="D425" s="316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333"/>
      <c r="X425" s="333"/>
      <c r="Y425" s="333"/>
      <c r="Z425" s="333"/>
      <c r="AA425" s="2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315"/>
      <c r="C426" s="2"/>
      <c r="D426" s="316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333"/>
      <c r="X426" s="333"/>
      <c r="Y426" s="333"/>
      <c r="Z426" s="333"/>
      <c r="AA426" s="2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315"/>
      <c r="C427" s="2"/>
      <c r="D427" s="316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333"/>
      <c r="X427" s="333"/>
      <c r="Y427" s="333"/>
      <c r="Z427" s="333"/>
      <c r="AA427" s="2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315"/>
      <c r="C428" s="2"/>
      <c r="D428" s="316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333"/>
      <c r="X428" s="333"/>
      <c r="Y428" s="333"/>
      <c r="Z428" s="333"/>
      <c r="AA428" s="2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315"/>
      <c r="C429" s="2"/>
      <c r="D429" s="316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333"/>
      <c r="X429" s="333"/>
      <c r="Y429" s="333"/>
      <c r="Z429" s="333"/>
      <c r="AA429" s="2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315"/>
      <c r="C430" s="2"/>
      <c r="D430" s="316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333"/>
      <c r="X430" s="333"/>
      <c r="Y430" s="333"/>
      <c r="Z430" s="333"/>
      <c r="AA430" s="2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315"/>
      <c r="C431" s="2"/>
      <c r="D431" s="316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333"/>
      <c r="X431" s="333"/>
      <c r="Y431" s="333"/>
      <c r="Z431" s="333"/>
      <c r="AA431" s="2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315"/>
      <c r="C432" s="2"/>
      <c r="D432" s="316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333"/>
      <c r="X432" s="333"/>
      <c r="Y432" s="333"/>
      <c r="Z432" s="333"/>
      <c r="AA432" s="2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315"/>
      <c r="C433" s="2"/>
      <c r="D433" s="316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333"/>
      <c r="X433" s="333"/>
      <c r="Y433" s="333"/>
      <c r="Z433" s="333"/>
      <c r="AA433" s="2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315"/>
      <c r="C434" s="2"/>
      <c r="D434" s="316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333"/>
      <c r="X434" s="333"/>
      <c r="Y434" s="333"/>
      <c r="Z434" s="333"/>
      <c r="AA434" s="2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315"/>
      <c r="C435" s="2"/>
      <c r="D435" s="316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333"/>
      <c r="X435" s="333"/>
      <c r="Y435" s="333"/>
      <c r="Z435" s="333"/>
      <c r="AA435" s="2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315"/>
      <c r="C436" s="2"/>
      <c r="D436" s="316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333"/>
      <c r="X436" s="333"/>
      <c r="Y436" s="333"/>
      <c r="Z436" s="333"/>
      <c r="AA436" s="2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315"/>
      <c r="C437" s="2"/>
      <c r="D437" s="316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333"/>
      <c r="X437" s="333"/>
      <c r="Y437" s="333"/>
      <c r="Z437" s="333"/>
      <c r="AA437" s="2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315"/>
      <c r="C438" s="2"/>
      <c r="D438" s="316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333"/>
      <c r="X438" s="333"/>
      <c r="Y438" s="333"/>
      <c r="Z438" s="333"/>
      <c r="AA438" s="2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315"/>
      <c r="C439" s="2"/>
      <c r="D439" s="316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333"/>
      <c r="X439" s="333"/>
      <c r="Y439" s="333"/>
      <c r="Z439" s="333"/>
      <c r="AA439" s="2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315"/>
      <c r="C440" s="2"/>
      <c r="D440" s="316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333"/>
      <c r="X440" s="333"/>
      <c r="Y440" s="333"/>
      <c r="Z440" s="333"/>
      <c r="AA440" s="2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315"/>
      <c r="C441" s="2"/>
      <c r="D441" s="316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333"/>
      <c r="X441" s="333"/>
      <c r="Y441" s="333"/>
      <c r="Z441" s="333"/>
      <c r="AA441" s="2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315"/>
      <c r="C442" s="2"/>
      <c r="D442" s="316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333"/>
      <c r="X442" s="333"/>
      <c r="Y442" s="333"/>
      <c r="Z442" s="333"/>
      <c r="AA442" s="2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315"/>
      <c r="C443" s="2"/>
      <c r="D443" s="316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333"/>
      <c r="X443" s="333"/>
      <c r="Y443" s="333"/>
      <c r="Z443" s="333"/>
      <c r="AA443" s="2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315"/>
      <c r="C444" s="2"/>
      <c r="D444" s="316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333"/>
      <c r="X444" s="333"/>
      <c r="Y444" s="333"/>
      <c r="Z444" s="333"/>
      <c r="AA444" s="2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315"/>
      <c r="C445" s="2"/>
      <c r="D445" s="316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333"/>
      <c r="X445" s="333"/>
      <c r="Y445" s="333"/>
      <c r="Z445" s="333"/>
      <c r="AA445" s="2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315"/>
      <c r="C446" s="2"/>
      <c r="D446" s="316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333"/>
      <c r="X446" s="333"/>
      <c r="Y446" s="333"/>
      <c r="Z446" s="333"/>
      <c r="AA446" s="2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315"/>
      <c r="C447" s="2"/>
      <c r="D447" s="316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333"/>
      <c r="X447" s="333"/>
      <c r="Y447" s="333"/>
      <c r="Z447" s="333"/>
      <c r="AA447" s="2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315"/>
      <c r="C448" s="2"/>
      <c r="D448" s="316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333"/>
      <c r="X448" s="333"/>
      <c r="Y448" s="333"/>
      <c r="Z448" s="333"/>
      <c r="AA448" s="2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315"/>
      <c r="C449" s="2"/>
      <c r="D449" s="316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333"/>
      <c r="X449" s="333"/>
      <c r="Y449" s="333"/>
      <c r="Z449" s="333"/>
      <c r="AA449" s="2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315"/>
      <c r="C450" s="2"/>
      <c r="D450" s="316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333"/>
      <c r="X450" s="333"/>
      <c r="Y450" s="333"/>
      <c r="Z450" s="333"/>
      <c r="AA450" s="2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315"/>
      <c r="C451" s="2"/>
      <c r="D451" s="316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333"/>
      <c r="X451" s="333"/>
      <c r="Y451" s="333"/>
      <c r="Z451" s="333"/>
      <c r="AA451" s="2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315"/>
      <c r="C452" s="2"/>
      <c r="D452" s="316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333"/>
      <c r="X452" s="333"/>
      <c r="Y452" s="333"/>
      <c r="Z452" s="333"/>
      <c r="AA452" s="2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315"/>
      <c r="C453" s="2"/>
      <c r="D453" s="316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333"/>
      <c r="X453" s="333"/>
      <c r="Y453" s="333"/>
      <c r="Z453" s="333"/>
      <c r="AA453" s="2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315"/>
      <c r="C454" s="2"/>
      <c r="D454" s="316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333"/>
      <c r="X454" s="333"/>
      <c r="Y454" s="333"/>
      <c r="Z454" s="333"/>
      <c r="AA454" s="2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315"/>
      <c r="C455" s="2"/>
      <c r="D455" s="316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333"/>
      <c r="X455" s="333"/>
      <c r="Y455" s="333"/>
      <c r="Z455" s="333"/>
      <c r="AA455" s="2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315"/>
      <c r="C456" s="2"/>
      <c r="D456" s="316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333"/>
      <c r="X456" s="333"/>
      <c r="Y456" s="333"/>
      <c r="Z456" s="333"/>
      <c r="AA456" s="2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315"/>
      <c r="C457" s="2"/>
      <c r="D457" s="316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333"/>
      <c r="X457" s="333"/>
      <c r="Y457" s="333"/>
      <c r="Z457" s="333"/>
      <c r="AA457" s="2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315"/>
      <c r="C458" s="2"/>
      <c r="D458" s="316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333"/>
      <c r="X458" s="333"/>
      <c r="Y458" s="333"/>
      <c r="Z458" s="333"/>
      <c r="AA458" s="2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315"/>
      <c r="C459" s="2"/>
      <c r="D459" s="316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333"/>
      <c r="X459" s="333"/>
      <c r="Y459" s="333"/>
      <c r="Z459" s="333"/>
      <c r="AA459" s="2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315"/>
      <c r="C460" s="2"/>
      <c r="D460" s="316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333"/>
      <c r="X460" s="333"/>
      <c r="Y460" s="333"/>
      <c r="Z460" s="333"/>
      <c r="AA460" s="2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315"/>
      <c r="C461" s="2"/>
      <c r="D461" s="316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333"/>
      <c r="X461" s="333"/>
      <c r="Y461" s="333"/>
      <c r="Z461" s="333"/>
      <c r="AA461" s="2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315"/>
      <c r="C462" s="2"/>
      <c r="D462" s="316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333"/>
      <c r="X462" s="333"/>
      <c r="Y462" s="333"/>
      <c r="Z462" s="333"/>
      <c r="AA462" s="2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315"/>
      <c r="C463" s="2"/>
      <c r="D463" s="316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333"/>
      <c r="X463" s="333"/>
      <c r="Y463" s="333"/>
      <c r="Z463" s="333"/>
      <c r="AA463" s="2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315"/>
      <c r="C464" s="2"/>
      <c r="D464" s="316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333"/>
      <c r="X464" s="333"/>
      <c r="Y464" s="333"/>
      <c r="Z464" s="333"/>
      <c r="AA464" s="2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315"/>
      <c r="C465" s="2"/>
      <c r="D465" s="316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333"/>
      <c r="X465" s="333"/>
      <c r="Y465" s="333"/>
      <c r="Z465" s="333"/>
      <c r="AA465" s="2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315"/>
      <c r="C466" s="2"/>
      <c r="D466" s="316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333"/>
      <c r="X466" s="333"/>
      <c r="Y466" s="333"/>
      <c r="Z466" s="333"/>
      <c r="AA466" s="2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315"/>
      <c r="C467" s="2"/>
      <c r="D467" s="316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333"/>
      <c r="X467" s="333"/>
      <c r="Y467" s="333"/>
      <c r="Z467" s="333"/>
      <c r="AA467" s="2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315"/>
      <c r="C468" s="2"/>
      <c r="D468" s="316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333"/>
      <c r="X468" s="333"/>
      <c r="Y468" s="333"/>
      <c r="Z468" s="333"/>
      <c r="AA468" s="2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315"/>
      <c r="C469" s="2"/>
      <c r="D469" s="316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333"/>
      <c r="X469" s="333"/>
      <c r="Y469" s="333"/>
      <c r="Z469" s="333"/>
      <c r="AA469" s="2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315"/>
      <c r="C470" s="2"/>
      <c r="D470" s="316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333"/>
      <c r="X470" s="333"/>
      <c r="Y470" s="333"/>
      <c r="Z470" s="333"/>
      <c r="AA470" s="2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315"/>
      <c r="C471" s="2"/>
      <c r="D471" s="316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333"/>
      <c r="X471" s="333"/>
      <c r="Y471" s="333"/>
      <c r="Z471" s="333"/>
      <c r="AA471" s="2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315"/>
      <c r="C472" s="2"/>
      <c r="D472" s="316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333"/>
      <c r="X472" s="333"/>
      <c r="Y472" s="333"/>
      <c r="Z472" s="333"/>
      <c r="AA472" s="2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315"/>
      <c r="C473" s="2"/>
      <c r="D473" s="316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333"/>
      <c r="X473" s="333"/>
      <c r="Y473" s="333"/>
      <c r="Z473" s="333"/>
      <c r="AA473" s="2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315"/>
      <c r="C474" s="2"/>
      <c r="D474" s="316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333"/>
      <c r="X474" s="333"/>
      <c r="Y474" s="333"/>
      <c r="Z474" s="333"/>
      <c r="AA474" s="2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316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333"/>
      <c r="X475" s="333"/>
      <c r="Y475" s="333"/>
      <c r="Z475" s="333"/>
      <c r="AA475" s="2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316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333"/>
      <c r="X476" s="333"/>
      <c r="Y476" s="333"/>
      <c r="Z476" s="333"/>
      <c r="AA476" s="2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316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333"/>
      <c r="X477" s="333"/>
      <c r="Y477" s="333"/>
      <c r="Z477" s="333"/>
      <c r="AA477" s="2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316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333"/>
      <c r="X478" s="333"/>
      <c r="Y478" s="333"/>
      <c r="Z478" s="333"/>
      <c r="AA478" s="2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316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333"/>
      <c r="X479" s="333"/>
      <c r="Y479" s="333"/>
      <c r="Z479" s="333"/>
      <c r="AA479" s="2"/>
      <c r="AB479" s="1"/>
      <c r="AC479" s="1"/>
      <c r="AD479" s="1"/>
      <c r="AE479" s="1"/>
      <c r="AF479" s="1"/>
      <c r="AG479" s="1"/>
    </row>
    <row r="480" spans="1:33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5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5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5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5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5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5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25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25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25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25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25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 x14ac:dyDescent="0.25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 x14ac:dyDescent="0.25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 x14ac:dyDescent="0.25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 x14ac:dyDescent="0.25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 x14ac:dyDescent="0.25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 x14ac:dyDescent="0.25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 x14ac:dyDescent="0.25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8:28" ht="15.75" customHeight="1" x14ac:dyDescent="0.25">
      <c r="H1037" s="5"/>
      <c r="I1037" s="5"/>
      <c r="J1037" s="5"/>
      <c r="N1037" s="5"/>
      <c r="O1037" s="5"/>
      <c r="P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8:28" ht="15.75" customHeight="1" x14ac:dyDescent="0.25">
      <c r="H1038" s="5"/>
      <c r="I1038" s="5"/>
      <c r="J1038" s="5"/>
      <c r="N1038" s="5"/>
      <c r="O1038" s="5"/>
      <c r="P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8:28" ht="15.75" customHeight="1" x14ac:dyDescent="0.25">
      <c r="H1039" s="5"/>
      <c r="I1039" s="5"/>
      <c r="J1039" s="5"/>
      <c r="N1039" s="5"/>
      <c r="O1039" s="5"/>
      <c r="P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8:28" ht="15.75" customHeight="1" x14ac:dyDescent="0.25">
      <c r="H1040" s="5"/>
      <c r="I1040" s="5"/>
      <c r="J1040" s="5"/>
      <c r="N1040" s="5"/>
      <c r="O1040" s="5"/>
      <c r="P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8:28" ht="15.75" customHeight="1" x14ac:dyDescent="0.25">
      <c r="H1041" s="5"/>
      <c r="I1041" s="5"/>
      <c r="J1041" s="5"/>
      <c r="N1041" s="5"/>
      <c r="O1041" s="5"/>
      <c r="P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8:28" ht="15.75" customHeight="1" x14ac:dyDescent="0.25">
      <c r="H1042" s="5"/>
      <c r="I1042" s="5"/>
      <c r="J1042" s="5"/>
      <c r="N1042" s="5"/>
      <c r="O1042" s="5"/>
      <c r="P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8:28" ht="15.75" customHeight="1" x14ac:dyDescent="0.25">
      <c r="H1043" s="5"/>
      <c r="I1043" s="5"/>
      <c r="J1043" s="5"/>
      <c r="N1043" s="5"/>
      <c r="O1043" s="5"/>
      <c r="P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8:28" ht="15.75" customHeight="1" x14ac:dyDescent="0.25">
      <c r="H1044" s="5"/>
      <c r="I1044" s="5"/>
      <c r="J1044" s="5"/>
      <c r="N1044" s="5"/>
      <c r="O1044" s="5"/>
      <c r="P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8:28" ht="15.75" customHeight="1" x14ac:dyDescent="0.25">
      <c r="H1045" s="5"/>
      <c r="I1045" s="5"/>
      <c r="J1045" s="5"/>
      <c r="N1045" s="5"/>
      <c r="O1045" s="5"/>
      <c r="P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8:28" ht="15.75" customHeight="1" x14ac:dyDescent="0.25">
      <c r="H1046" s="5"/>
      <c r="I1046" s="5"/>
      <c r="J1046" s="5"/>
      <c r="N1046" s="5"/>
      <c r="O1046" s="5"/>
      <c r="P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8:28" ht="15.75" customHeight="1" x14ac:dyDescent="0.25">
      <c r="H1047" s="5"/>
      <c r="I1047" s="5"/>
      <c r="J1047" s="5"/>
      <c r="N1047" s="5"/>
      <c r="O1047" s="5"/>
      <c r="P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8:28" ht="15.75" customHeight="1" x14ac:dyDescent="0.25">
      <c r="H1048" s="5"/>
      <c r="I1048" s="5"/>
      <c r="J1048" s="5"/>
      <c r="N1048" s="5"/>
      <c r="O1048" s="5"/>
      <c r="P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8:28" ht="15.75" customHeight="1" x14ac:dyDescent="0.25">
      <c r="H1049" s="5"/>
      <c r="I1049" s="5"/>
      <c r="J1049" s="5"/>
      <c r="N1049" s="5"/>
      <c r="O1049" s="5"/>
      <c r="P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8:28" ht="15.75" customHeight="1" x14ac:dyDescent="0.25">
      <c r="H1050" s="5"/>
      <c r="I1050" s="5"/>
      <c r="J1050" s="5"/>
      <c r="N1050" s="5"/>
      <c r="O1050" s="5"/>
      <c r="P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8:28" ht="15.75" customHeight="1" x14ac:dyDescent="0.25">
      <c r="H1051" s="5"/>
      <c r="I1051" s="5"/>
      <c r="J1051" s="5"/>
      <c r="N1051" s="5"/>
      <c r="O1051" s="5"/>
      <c r="P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8:28" ht="15.75" customHeight="1" x14ac:dyDescent="0.25">
      <c r="H1052" s="5"/>
      <c r="I1052" s="5"/>
      <c r="J1052" s="5"/>
      <c r="N1052" s="5"/>
      <c r="O1052" s="5"/>
      <c r="P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8:28" ht="15.75" customHeight="1" x14ac:dyDescent="0.25">
      <c r="H1053" s="5"/>
      <c r="I1053" s="5"/>
      <c r="J1053" s="5"/>
      <c r="N1053" s="5"/>
      <c r="O1053" s="5"/>
      <c r="P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8:28" ht="15.75" customHeight="1" x14ac:dyDescent="0.25">
      <c r="H1054" s="5"/>
      <c r="I1054" s="5"/>
      <c r="J1054" s="5"/>
      <c r="N1054" s="5"/>
      <c r="O1054" s="5"/>
      <c r="P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8:28" ht="15.75" customHeight="1" x14ac:dyDescent="0.25">
      <c r="H1055" s="5"/>
      <c r="I1055" s="5"/>
      <c r="J1055" s="5"/>
      <c r="N1055" s="5"/>
      <c r="O1055" s="5"/>
      <c r="P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8:28" ht="15.75" customHeight="1" x14ac:dyDescent="0.25">
      <c r="H1056" s="5"/>
      <c r="I1056" s="5"/>
      <c r="J1056" s="5"/>
      <c r="N1056" s="5"/>
      <c r="O1056" s="5"/>
      <c r="P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8:28" ht="15.75" customHeight="1" x14ac:dyDescent="0.25">
      <c r="H1057" s="5"/>
      <c r="I1057" s="5"/>
      <c r="J1057" s="5"/>
      <c r="N1057" s="5"/>
      <c r="O1057" s="5"/>
      <c r="P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8:28" ht="15.75" customHeight="1" x14ac:dyDescent="0.25">
      <c r="H1058" s="5"/>
      <c r="I1058" s="5"/>
      <c r="J1058" s="5"/>
      <c r="N1058" s="5"/>
      <c r="O1058" s="5"/>
      <c r="P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8:28" ht="15.75" customHeight="1" x14ac:dyDescent="0.25">
      <c r="H1059" s="5"/>
      <c r="I1059" s="5"/>
      <c r="J1059" s="5"/>
      <c r="N1059" s="5"/>
      <c r="O1059" s="5"/>
      <c r="P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8:28" ht="15.75" customHeight="1" x14ac:dyDescent="0.25">
      <c r="H1060" s="5"/>
      <c r="I1060" s="5"/>
      <c r="J1060" s="5"/>
      <c r="N1060" s="5"/>
      <c r="O1060" s="5"/>
      <c r="P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8:28" ht="15.75" customHeight="1" x14ac:dyDescent="0.25">
      <c r="H1061" s="5"/>
      <c r="I1061" s="5"/>
      <c r="J1061" s="5"/>
      <c r="N1061" s="5"/>
      <c r="O1061" s="5"/>
      <c r="P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8:28" ht="15.75" customHeight="1" x14ac:dyDescent="0.25">
      <c r="H1062" s="5"/>
      <c r="I1062" s="5"/>
      <c r="J1062" s="5"/>
      <c r="N1062" s="5"/>
      <c r="O1062" s="5"/>
      <c r="P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8:28" ht="15.75" customHeight="1" x14ac:dyDescent="0.25">
      <c r="H1063" s="5"/>
      <c r="I1063" s="5"/>
      <c r="J1063" s="5"/>
      <c r="N1063" s="5"/>
      <c r="O1063" s="5"/>
      <c r="P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8:28" ht="15.75" customHeight="1" x14ac:dyDescent="0.25">
      <c r="H1064" s="5"/>
      <c r="I1064" s="5"/>
      <c r="J1064" s="5"/>
      <c r="N1064" s="5"/>
      <c r="O1064" s="5"/>
      <c r="P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8:28" ht="15.75" customHeight="1" x14ac:dyDescent="0.25">
      <c r="H1065" s="5"/>
      <c r="I1065" s="5"/>
      <c r="J1065" s="5"/>
      <c r="N1065" s="5"/>
      <c r="O1065" s="5"/>
      <c r="P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8:28" ht="15.75" customHeight="1" x14ac:dyDescent="0.25">
      <c r="H1066" s="5"/>
      <c r="I1066" s="5"/>
      <c r="J1066" s="5"/>
      <c r="N1066" s="5"/>
      <c r="O1066" s="5"/>
      <c r="P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8:28" ht="15.75" customHeight="1" x14ac:dyDescent="0.25">
      <c r="H1067" s="5"/>
      <c r="I1067" s="5"/>
      <c r="J1067" s="5"/>
      <c r="N1067" s="5"/>
      <c r="O1067" s="5"/>
      <c r="P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8:28" ht="15.75" customHeight="1" x14ac:dyDescent="0.25">
      <c r="H1068" s="5"/>
      <c r="I1068" s="5"/>
      <c r="J1068" s="5"/>
      <c r="N1068" s="5"/>
      <c r="O1068" s="5"/>
      <c r="P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8:28" ht="15.75" customHeight="1" x14ac:dyDescent="0.25">
      <c r="H1069" s="5"/>
      <c r="I1069" s="5"/>
      <c r="J1069" s="5"/>
      <c r="N1069" s="5"/>
      <c r="O1069" s="5"/>
      <c r="P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8:28" ht="15.75" customHeight="1" x14ac:dyDescent="0.25">
      <c r="H1070" s="5"/>
      <c r="I1070" s="5"/>
      <c r="J1070" s="5"/>
      <c r="N1070" s="5"/>
      <c r="O1070" s="5"/>
      <c r="P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8:28" ht="15.75" customHeight="1" x14ac:dyDescent="0.25">
      <c r="H1071" s="5"/>
      <c r="I1071" s="5"/>
      <c r="J1071" s="5"/>
      <c r="N1071" s="5"/>
      <c r="O1071" s="5"/>
      <c r="P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8:28" ht="15.75" customHeight="1" x14ac:dyDescent="0.25">
      <c r="H1072" s="5"/>
      <c r="I1072" s="5"/>
      <c r="J1072" s="5"/>
      <c r="N1072" s="5"/>
      <c r="O1072" s="5"/>
      <c r="P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8:28" ht="15.75" customHeight="1" x14ac:dyDescent="0.25">
      <c r="H1073" s="5"/>
      <c r="I1073" s="5"/>
      <c r="J1073" s="5"/>
      <c r="N1073" s="5"/>
      <c r="O1073" s="5"/>
      <c r="P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8:28" ht="15.75" customHeight="1" x14ac:dyDescent="0.25">
      <c r="H1074" s="5"/>
      <c r="I1074" s="5"/>
      <c r="J1074" s="5"/>
      <c r="N1074" s="5"/>
      <c r="O1074" s="5"/>
      <c r="P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8:28" ht="15.75" customHeight="1" x14ac:dyDescent="0.25">
      <c r="H1075" s="5"/>
      <c r="I1075" s="5"/>
      <c r="J1075" s="5"/>
      <c r="N1075" s="5"/>
      <c r="O1075" s="5"/>
      <c r="P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8:28" ht="15.75" customHeight="1" x14ac:dyDescent="0.25">
      <c r="H1076" s="5"/>
      <c r="I1076" s="5"/>
      <c r="J1076" s="5"/>
      <c r="N1076" s="5"/>
      <c r="O1076" s="5"/>
      <c r="P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8:28" ht="15.75" customHeight="1" x14ac:dyDescent="0.25">
      <c r="H1077" s="5"/>
      <c r="I1077" s="5"/>
      <c r="J1077" s="5"/>
      <c r="N1077" s="5"/>
      <c r="O1077" s="5"/>
      <c r="P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8:28" ht="15.75" customHeight="1" x14ac:dyDescent="0.25">
      <c r="H1078" s="5"/>
      <c r="I1078" s="5"/>
      <c r="J1078" s="5"/>
      <c r="N1078" s="5"/>
      <c r="O1078" s="5"/>
      <c r="P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8:28" ht="15.75" customHeight="1" x14ac:dyDescent="0.25">
      <c r="H1079" s="5"/>
      <c r="I1079" s="5"/>
      <c r="J1079" s="5"/>
      <c r="N1079" s="5"/>
      <c r="O1079" s="5"/>
      <c r="P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8:28" ht="15.75" customHeight="1" x14ac:dyDescent="0.25">
      <c r="H1080" s="5"/>
      <c r="I1080" s="5"/>
      <c r="J1080" s="5"/>
      <c r="N1080" s="5"/>
      <c r="O1080" s="5"/>
      <c r="P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8:28" ht="15.75" customHeight="1" x14ac:dyDescent="0.25">
      <c r="H1081" s="5"/>
      <c r="I1081" s="5"/>
      <c r="J1081" s="5"/>
      <c r="N1081" s="5"/>
      <c r="O1081" s="5"/>
      <c r="P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8:28" ht="15.75" customHeight="1" x14ac:dyDescent="0.25">
      <c r="H1082" s="5"/>
      <c r="I1082" s="5"/>
      <c r="J1082" s="5"/>
      <c r="N1082" s="5"/>
      <c r="O1082" s="5"/>
      <c r="P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8:28" ht="15.75" customHeight="1" x14ac:dyDescent="0.25">
      <c r="H1083" s="5"/>
      <c r="I1083" s="5"/>
      <c r="J1083" s="5"/>
      <c r="N1083" s="5"/>
      <c r="O1083" s="5"/>
      <c r="P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8:28" ht="15.75" customHeight="1" x14ac:dyDescent="0.25">
      <c r="H1084" s="5"/>
      <c r="I1084" s="5"/>
      <c r="J1084" s="5"/>
      <c r="N1084" s="5"/>
      <c r="O1084" s="5"/>
      <c r="P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8:28" ht="15.75" customHeight="1" x14ac:dyDescent="0.25">
      <c r="H1085" s="5"/>
      <c r="I1085" s="5"/>
      <c r="J1085" s="5"/>
      <c r="N1085" s="5"/>
      <c r="O1085" s="5"/>
      <c r="P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8:28" ht="15.75" customHeight="1" x14ac:dyDescent="0.25">
      <c r="H1086" s="5"/>
      <c r="I1086" s="5"/>
      <c r="J1086" s="5"/>
      <c r="N1086" s="5"/>
      <c r="O1086" s="5"/>
      <c r="P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8:28" ht="15.75" customHeight="1" x14ac:dyDescent="0.25">
      <c r="H1087" s="5"/>
      <c r="I1087" s="5"/>
      <c r="J1087" s="5"/>
      <c r="N1087" s="5"/>
      <c r="O1087" s="5"/>
      <c r="P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8:28" ht="15.75" customHeight="1" x14ac:dyDescent="0.25">
      <c r="H1088" s="5"/>
      <c r="I1088" s="5"/>
      <c r="J1088" s="5"/>
      <c r="N1088" s="5"/>
      <c r="O1088" s="5"/>
      <c r="P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8:28" ht="15.75" customHeight="1" x14ac:dyDescent="0.25">
      <c r="H1089" s="5"/>
      <c r="I1089" s="5"/>
      <c r="J1089" s="5"/>
      <c r="N1089" s="5"/>
      <c r="O1089" s="5"/>
      <c r="P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8:28" ht="15.75" customHeight="1" x14ac:dyDescent="0.25">
      <c r="H1090" s="5"/>
      <c r="I1090" s="5"/>
      <c r="J1090" s="5"/>
      <c r="N1090" s="5"/>
      <c r="O1090" s="5"/>
      <c r="P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8:28" ht="15.75" customHeight="1" x14ac:dyDescent="0.25">
      <c r="H1091" s="5"/>
      <c r="I1091" s="5"/>
      <c r="J1091" s="5"/>
      <c r="N1091" s="5"/>
      <c r="O1091" s="5"/>
      <c r="P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8:28" ht="15.75" customHeight="1" x14ac:dyDescent="0.25">
      <c r="H1092" s="5"/>
      <c r="I1092" s="5"/>
      <c r="J1092" s="5"/>
      <c r="N1092" s="5"/>
      <c r="O1092" s="5"/>
      <c r="P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8:28" ht="15.75" customHeight="1" x14ac:dyDescent="0.25">
      <c r="H1093" s="5"/>
      <c r="I1093" s="5"/>
      <c r="J1093" s="5"/>
      <c r="N1093" s="5"/>
      <c r="O1093" s="5"/>
      <c r="P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8:28" ht="15.75" customHeight="1" x14ac:dyDescent="0.25">
      <c r="H1094" s="5"/>
      <c r="I1094" s="5"/>
      <c r="J1094" s="5"/>
      <c r="N1094" s="5"/>
      <c r="O1094" s="5"/>
      <c r="P1094" s="5"/>
      <c r="T1094" s="5"/>
      <c r="U1094" s="5"/>
      <c r="V1094" s="5"/>
      <c r="W1094" s="5"/>
      <c r="X1094" s="5"/>
      <c r="Y1094" s="5"/>
      <c r="Z1094" s="5"/>
      <c r="AA1094" s="5"/>
      <c r="AB109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231:D231"/>
    <mergeCell ref="A273:C273"/>
    <mergeCell ref="A274:C274"/>
    <mergeCell ref="K8:M8"/>
    <mergeCell ref="N8:P8"/>
    <mergeCell ref="E8:G8"/>
    <mergeCell ref="H8:J8"/>
    <mergeCell ref="E59:G60"/>
    <mergeCell ref="H59:J60"/>
    <mergeCell ref="A177:D177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" workbookViewId="0">
      <selection activeCell="C31" sqref="C31"/>
    </sheetView>
  </sheetViews>
  <sheetFormatPr defaultColWidth="9" defaultRowHeight="13.8" x14ac:dyDescent="0.25"/>
  <cols>
    <col min="1" max="1" width="16.8984375" style="335" hidden="1" customWidth="1"/>
    <col min="2" max="2" width="9.59765625" style="335" customWidth="1"/>
    <col min="3" max="3" width="29.8984375" style="335" customWidth="1"/>
    <col min="4" max="4" width="16.3984375" style="336" customWidth="1"/>
    <col min="5" max="5" width="17.8984375" style="335" customWidth="1"/>
    <col min="6" max="6" width="16.3984375" style="336" customWidth="1"/>
    <col min="7" max="7" width="13.5" style="335" customWidth="1"/>
    <col min="8" max="8" width="14" style="335" customWidth="1"/>
    <col min="9" max="9" width="13.69921875" style="337" customWidth="1"/>
    <col min="10" max="10" width="15.5" style="337" customWidth="1"/>
    <col min="11" max="16384" width="9" style="337"/>
  </cols>
  <sheetData>
    <row r="1" spans="1:10" ht="14.4" x14ac:dyDescent="0.3">
      <c r="J1" s="338" t="s">
        <v>322</v>
      </c>
    </row>
    <row r="2" spans="1:10" ht="14.4" x14ac:dyDescent="0.3">
      <c r="H2" s="555" t="s">
        <v>323</v>
      </c>
      <c r="I2" s="555"/>
      <c r="J2" s="555"/>
    </row>
    <row r="4" spans="1:10" ht="18" x14ac:dyDescent="0.35">
      <c r="B4" s="556" t="s">
        <v>324</v>
      </c>
      <c r="C4" s="556"/>
      <c r="D4" s="556"/>
      <c r="E4" s="556"/>
      <c r="F4" s="556"/>
      <c r="G4" s="556"/>
      <c r="H4" s="556"/>
      <c r="I4" s="556"/>
      <c r="J4" s="556"/>
    </row>
    <row r="5" spans="1:10" ht="18" x14ac:dyDescent="0.35">
      <c r="B5" s="556" t="s">
        <v>325</v>
      </c>
      <c r="C5" s="556"/>
      <c r="D5" s="556"/>
      <c r="E5" s="556"/>
      <c r="F5" s="556"/>
      <c r="G5" s="556"/>
      <c r="H5" s="556"/>
      <c r="I5" s="556"/>
      <c r="J5" s="556"/>
    </row>
    <row r="6" spans="1:10" ht="19.8" x14ac:dyDescent="0.35">
      <c r="B6" s="557" t="s">
        <v>326</v>
      </c>
      <c r="C6" s="557"/>
      <c r="D6" s="557"/>
      <c r="E6" s="557"/>
      <c r="F6" s="557"/>
      <c r="G6" s="557"/>
      <c r="H6" s="557"/>
      <c r="I6" s="557"/>
      <c r="J6" s="557"/>
    </row>
    <row r="7" spans="1:10" ht="18" x14ac:dyDescent="0.35">
      <c r="B7" s="556" t="s">
        <v>327</v>
      </c>
      <c r="C7" s="556"/>
      <c r="D7" s="556"/>
      <c r="E7" s="556"/>
      <c r="F7" s="556"/>
      <c r="G7" s="556"/>
      <c r="H7" s="556"/>
      <c r="I7" s="556"/>
      <c r="J7" s="556"/>
    </row>
    <row r="9" spans="1:10" s="339" customFormat="1" ht="14.4" x14ac:dyDescent="0.25">
      <c r="B9" s="549" t="s">
        <v>328</v>
      </c>
      <c r="C9" s="550"/>
      <c r="D9" s="551"/>
      <c r="E9" s="552" t="s">
        <v>329</v>
      </c>
      <c r="F9" s="553"/>
      <c r="G9" s="553"/>
      <c r="H9" s="553"/>
      <c r="I9" s="553"/>
      <c r="J9" s="554"/>
    </row>
    <row r="10" spans="1:10" s="339" customFormat="1" ht="72" x14ac:dyDescent="0.25">
      <c r="A10" s="340" t="s">
        <v>330</v>
      </c>
      <c r="B10" s="340" t="s">
        <v>331</v>
      </c>
      <c r="C10" s="340" t="s">
        <v>50</v>
      </c>
      <c r="D10" s="341" t="s">
        <v>332</v>
      </c>
      <c r="E10" s="340" t="s">
        <v>333</v>
      </c>
      <c r="F10" s="341" t="s">
        <v>332</v>
      </c>
      <c r="G10" s="340" t="s">
        <v>334</v>
      </c>
      <c r="H10" s="340" t="s">
        <v>335</v>
      </c>
      <c r="I10" s="340" t="s">
        <v>336</v>
      </c>
      <c r="J10" s="340" t="s">
        <v>337</v>
      </c>
    </row>
    <row r="11" spans="1:10" x14ac:dyDescent="0.25">
      <c r="A11" s="342"/>
      <c r="B11" s="342" t="s">
        <v>77</v>
      </c>
      <c r="C11" s="343"/>
      <c r="D11" s="344"/>
      <c r="E11" s="343"/>
      <c r="F11" s="344"/>
      <c r="G11" s="343"/>
      <c r="H11" s="343"/>
      <c r="I11" s="344"/>
      <c r="J11" s="343"/>
    </row>
    <row r="12" spans="1:10" x14ac:dyDescent="0.25">
      <c r="A12" s="342"/>
      <c r="B12" s="342" t="s">
        <v>109</v>
      </c>
      <c r="C12" s="343"/>
      <c r="D12" s="344"/>
      <c r="E12" s="343"/>
      <c r="F12" s="344"/>
      <c r="G12" s="343"/>
      <c r="H12" s="343"/>
      <c r="I12" s="344"/>
      <c r="J12" s="343"/>
    </row>
    <row r="13" spans="1:10" x14ac:dyDescent="0.25">
      <c r="A13" s="342"/>
      <c r="B13" s="342" t="s">
        <v>115</v>
      </c>
      <c r="C13" s="343"/>
      <c r="D13" s="344"/>
      <c r="E13" s="343"/>
      <c r="F13" s="344"/>
      <c r="G13" s="343"/>
      <c r="H13" s="343"/>
      <c r="I13" s="344"/>
      <c r="J13" s="343"/>
    </row>
    <row r="14" spans="1:10" x14ac:dyDescent="0.25">
      <c r="A14" s="342"/>
      <c r="B14" s="342" t="s">
        <v>131</v>
      </c>
      <c r="C14" s="343"/>
      <c r="D14" s="344"/>
      <c r="E14" s="343"/>
      <c r="F14" s="344"/>
      <c r="G14" s="343"/>
      <c r="H14" s="343"/>
      <c r="I14" s="344"/>
      <c r="J14" s="343"/>
    </row>
    <row r="15" spans="1:10" x14ac:dyDescent="0.25">
      <c r="A15" s="342"/>
      <c r="B15" s="342" t="s">
        <v>149</v>
      </c>
      <c r="C15" s="343"/>
      <c r="D15" s="344"/>
      <c r="E15" s="343"/>
      <c r="F15" s="344"/>
      <c r="G15" s="343"/>
      <c r="H15" s="343"/>
      <c r="I15" s="344"/>
      <c r="J15" s="343"/>
    </row>
    <row r="16" spans="1:10" x14ac:dyDescent="0.25">
      <c r="A16" s="342"/>
      <c r="B16" s="342"/>
      <c r="C16" s="343"/>
      <c r="D16" s="344"/>
      <c r="E16" s="343"/>
      <c r="F16" s="344"/>
      <c r="G16" s="343"/>
      <c r="H16" s="343"/>
      <c r="I16" s="344"/>
      <c r="J16" s="343"/>
    </row>
    <row r="17" spans="1:10" s="348" customFormat="1" ht="14.4" x14ac:dyDescent="0.3">
      <c r="A17" s="345"/>
      <c r="B17" s="547" t="s">
        <v>338</v>
      </c>
      <c r="C17" s="548"/>
      <c r="D17" s="346">
        <f>SUM(D11:D16)</f>
        <v>0</v>
      </c>
      <c r="E17" s="347"/>
      <c r="F17" s="346">
        <f>SUM(F11:F16)</f>
        <v>0</v>
      </c>
      <c r="G17" s="347"/>
      <c r="H17" s="347"/>
      <c r="I17" s="346">
        <f>SUM(I11:I16)</f>
        <v>0</v>
      </c>
      <c r="J17" s="347"/>
    </row>
    <row r="19" spans="1:10" s="339" customFormat="1" ht="14.4" x14ac:dyDescent="0.25">
      <c r="B19" s="549" t="s">
        <v>339</v>
      </c>
      <c r="C19" s="550"/>
      <c r="D19" s="551"/>
      <c r="E19" s="552" t="s">
        <v>329</v>
      </c>
      <c r="F19" s="553"/>
      <c r="G19" s="553"/>
      <c r="H19" s="553"/>
      <c r="I19" s="553"/>
      <c r="J19" s="554"/>
    </row>
    <row r="20" spans="1:10" s="339" customFormat="1" ht="72" x14ac:dyDescent="0.25">
      <c r="A20" s="340" t="s">
        <v>330</v>
      </c>
      <c r="B20" s="340" t="s">
        <v>331</v>
      </c>
      <c r="C20" s="340" t="s">
        <v>50</v>
      </c>
      <c r="D20" s="341" t="s">
        <v>332</v>
      </c>
      <c r="E20" s="340" t="s">
        <v>333</v>
      </c>
      <c r="F20" s="341" t="s">
        <v>332</v>
      </c>
      <c r="G20" s="340" t="s">
        <v>334</v>
      </c>
      <c r="H20" s="340" t="s">
        <v>335</v>
      </c>
      <c r="I20" s="340" t="s">
        <v>336</v>
      </c>
      <c r="J20" s="340" t="s">
        <v>337</v>
      </c>
    </row>
    <row r="21" spans="1:10" x14ac:dyDescent="0.25">
      <c r="A21" s="342"/>
      <c r="B21" s="342" t="s">
        <v>77</v>
      </c>
      <c r="C21" s="343"/>
      <c r="D21" s="344"/>
      <c r="E21" s="343"/>
      <c r="F21" s="344"/>
      <c r="G21" s="343"/>
      <c r="H21" s="343"/>
      <c r="I21" s="344"/>
      <c r="J21" s="343"/>
    </row>
    <row r="22" spans="1:10" x14ac:dyDescent="0.25">
      <c r="A22" s="342"/>
      <c r="B22" s="342" t="s">
        <v>109</v>
      </c>
      <c r="C22" s="343"/>
      <c r="D22" s="344"/>
      <c r="E22" s="343"/>
      <c r="F22" s="344"/>
      <c r="G22" s="343"/>
      <c r="H22" s="343"/>
      <c r="I22" s="344"/>
      <c r="J22" s="343"/>
    </row>
    <row r="23" spans="1:10" x14ac:dyDescent="0.25">
      <c r="A23" s="342"/>
      <c r="B23" s="342" t="s">
        <v>115</v>
      </c>
      <c r="C23" s="343"/>
      <c r="D23" s="344"/>
      <c r="E23" s="343"/>
      <c r="F23" s="344"/>
      <c r="G23" s="343"/>
      <c r="H23" s="343"/>
      <c r="I23" s="344"/>
      <c r="J23" s="343"/>
    </row>
    <row r="24" spans="1:10" x14ac:dyDescent="0.25">
      <c r="A24" s="342"/>
      <c r="B24" s="342" t="s">
        <v>131</v>
      </c>
      <c r="C24" s="343"/>
      <c r="D24" s="344"/>
      <c r="E24" s="343"/>
      <c r="F24" s="344"/>
      <c r="G24" s="343"/>
      <c r="H24" s="343"/>
      <c r="I24" s="344"/>
      <c r="J24" s="343"/>
    </row>
    <row r="25" spans="1:10" x14ac:dyDescent="0.25">
      <c r="A25" s="342"/>
      <c r="B25" s="342" t="s">
        <v>149</v>
      </c>
      <c r="C25" s="343"/>
      <c r="D25" s="344"/>
      <c r="E25" s="343"/>
      <c r="F25" s="344"/>
      <c r="G25" s="343"/>
      <c r="H25" s="343"/>
      <c r="I25" s="344"/>
      <c r="J25" s="343"/>
    </row>
    <row r="26" spans="1:10" x14ac:dyDescent="0.25">
      <c r="A26" s="342"/>
      <c r="B26" s="342"/>
      <c r="C26" s="343"/>
      <c r="D26" s="344"/>
      <c r="E26" s="343"/>
      <c r="F26" s="344"/>
      <c r="G26" s="343"/>
      <c r="H26" s="343"/>
      <c r="I26" s="344"/>
      <c r="J26" s="343"/>
    </row>
    <row r="27" spans="1:10" s="348" customFormat="1" ht="14.4" x14ac:dyDescent="0.3">
      <c r="A27" s="345"/>
      <c r="B27" s="547" t="s">
        <v>338</v>
      </c>
      <c r="C27" s="548"/>
      <c r="D27" s="346">
        <f>SUM(D21:D26)</f>
        <v>0</v>
      </c>
      <c r="E27" s="347"/>
      <c r="F27" s="346">
        <f>SUM(F21:F26)</f>
        <v>0</v>
      </c>
      <c r="G27" s="347"/>
      <c r="H27" s="347"/>
      <c r="I27" s="346">
        <f>SUM(I21:I26)</f>
        <v>0</v>
      </c>
      <c r="J27" s="347"/>
    </row>
    <row r="29" spans="1:10" s="339" customFormat="1" ht="14.4" x14ac:dyDescent="0.25">
      <c r="B29" s="549" t="s">
        <v>340</v>
      </c>
      <c r="C29" s="550"/>
      <c r="D29" s="551"/>
      <c r="E29" s="552" t="s">
        <v>329</v>
      </c>
      <c r="F29" s="553"/>
      <c r="G29" s="553"/>
      <c r="H29" s="553"/>
      <c r="I29" s="553"/>
      <c r="J29" s="554"/>
    </row>
    <row r="30" spans="1:10" s="339" customFormat="1" ht="72" x14ac:dyDescent="0.25">
      <c r="A30" s="340" t="s">
        <v>330</v>
      </c>
      <c r="B30" s="340" t="s">
        <v>331</v>
      </c>
      <c r="C30" s="340" t="s">
        <v>50</v>
      </c>
      <c r="D30" s="341" t="s">
        <v>332</v>
      </c>
      <c r="E30" s="340" t="s">
        <v>333</v>
      </c>
      <c r="F30" s="341" t="s">
        <v>332</v>
      </c>
      <c r="G30" s="340" t="s">
        <v>334</v>
      </c>
      <c r="H30" s="340" t="s">
        <v>335</v>
      </c>
      <c r="I30" s="340" t="s">
        <v>336</v>
      </c>
      <c r="J30" s="340" t="s">
        <v>337</v>
      </c>
    </row>
    <row r="31" spans="1:10" x14ac:dyDescent="0.25">
      <c r="A31" s="342"/>
      <c r="B31" s="342" t="s">
        <v>77</v>
      </c>
      <c r="C31" s="343"/>
      <c r="D31" s="344"/>
      <c r="E31" s="343"/>
      <c r="F31" s="344"/>
      <c r="G31" s="343"/>
      <c r="H31" s="343"/>
      <c r="I31" s="344"/>
      <c r="J31" s="343"/>
    </row>
    <row r="32" spans="1:10" x14ac:dyDescent="0.25">
      <c r="A32" s="342"/>
      <c r="B32" s="342" t="s">
        <v>109</v>
      </c>
      <c r="C32" s="343"/>
      <c r="D32" s="344"/>
      <c r="E32" s="343"/>
      <c r="F32" s="344"/>
      <c r="G32" s="343"/>
      <c r="H32" s="343"/>
      <c r="I32" s="344"/>
      <c r="J32" s="343"/>
    </row>
    <row r="33" spans="1:10" x14ac:dyDescent="0.25">
      <c r="A33" s="342"/>
      <c r="B33" s="342" t="s">
        <v>115</v>
      </c>
      <c r="C33" s="343"/>
      <c r="D33" s="344"/>
      <c r="E33" s="343"/>
      <c r="F33" s="344"/>
      <c r="G33" s="343"/>
      <c r="H33" s="343"/>
      <c r="I33" s="344"/>
      <c r="J33" s="343"/>
    </row>
    <row r="34" spans="1:10" x14ac:dyDescent="0.25">
      <c r="A34" s="342"/>
      <c r="B34" s="342" t="s">
        <v>131</v>
      </c>
      <c r="C34" s="343"/>
      <c r="D34" s="344"/>
      <c r="E34" s="343"/>
      <c r="F34" s="344"/>
      <c r="G34" s="343"/>
      <c r="H34" s="343"/>
      <c r="I34" s="344"/>
      <c r="J34" s="343"/>
    </row>
    <row r="35" spans="1:10" x14ac:dyDescent="0.25">
      <c r="A35" s="342"/>
      <c r="B35" s="342" t="s">
        <v>149</v>
      </c>
      <c r="C35" s="343"/>
      <c r="D35" s="344"/>
      <c r="E35" s="343"/>
      <c r="F35" s="344"/>
      <c r="G35" s="343"/>
      <c r="H35" s="343"/>
      <c r="I35" s="344"/>
      <c r="J35" s="343"/>
    </row>
    <row r="36" spans="1:10" x14ac:dyDescent="0.25">
      <c r="A36" s="342"/>
      <c r="B36" s="342"/>
      <c r="C36" s="343"/>
      <c r="D36" s="344"/>
      <c r="E36" s="343"/>
      <c r="F36" s="344"/>
      <c r="G36" s="343"/>
      <c r="H36" s="343"/>
      <c r="I36" s="344"/>
      <c r="J36" s="343"/>
    </row>
    <row r="37" spans="1:10" s="348" customFormat="1" ht="14.4" x14ac:dyDescent="0.3">
      <c r="A37" s="345"/>
      <c r="B37" s="547" t="s">
        <v>338</v>
      </c>
      <c r="C37" s="548"/>
      <c r="D37" s="346">
        <f>SUM(D31:D36)</f>
        <v>0</v>
      </c>
      <c r="E37" s="347"/>
      <c r="F37" s="346">
        <f>SUM(F31:F36)</f>
        <v>0</v>
      </c>
      <c r="G37" s="347"/>
      <c r="H37" s="347"/>
      <c r="I37" s="346">
        <f>SUM(I31:I36)</f>
        <v>0</v>
      </c>
      <c r="J37" s="347"/>
    </row>
    <row r="39" spans="1:10" s="349" customFormat="1" x14ac:dyDescent="0.3">
      <c r="B39" s="349" t="s">
        <v>341</v>
      </c>
      <c r="D39" s="350"/>
      <c r="F39" s="350"/>
    </row>
  </sheetData>
  <mergeCells count="14">
    <mergeCell ref="B9:D9"/>
    <mergeCell ref="E9:J9"/>
    <mergeCell ref="H2:J2"/>
    <mergeCell ref="B4:J4"/>
    <mergeCell ref="B5:J5"/>
    <mergeCell ref="B6:J6"/>
    <mergeCell ref="B7:J7"/>
    <mergeCell ref="B37:C37"/>
    <mergeCell ref="B17:C17"/>
    <mergeCell ref="B19:D19"/>
    <mergeCell ref="E19:J19"/>
    <mergeCell ref="B27:C27"/>
    <mergeCell ref="B29:D29"/>
    <mergeCell ref="E29:J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2021-12-02T14:58:31Z</cp:lastPrinted>
  <dcterms:created xsi:type="dcterms:W3CDTF">2020-11-14T13:09:40Z</dcterms:created>
  <dcterms:modified xsi:type="dcterms:W3CDTF">2021-12-02T15:46:07Z</dcterms:modified>
</cp:coreProperties>
</file>