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5" roundtripDataSignature="AMtx7mgcpICAmz1n83xM07AnuiMCvFte/Q=="/>
    </ext>
  </extLst>
</workbook>
</file>

<file path=xl/sharedStrings.xml><?xml version="1.0" encoding="utf-8"?>
<sst xmlns="http://schemas.openxmlformats.org/spreadsheetml/2006/main" count="270" uniqueCount="162">
  <si>
    <t>Додаток № 4</t>
  </si>
  <si>
    <t>до Договору про надання гранту інституційної підтримки</t>
  </si>
  <si>
    <t>№ 3ORG71-26987 від "1" грудня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</si>
  <si>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</si>
  <si>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</si>
  <si>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 Фізична особа-підприємець Балдинюк Віра Дмитрівна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</si>
  <si>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</si>
  <si>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</si>
  <si>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</si>
  <si>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</si>
  <si>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</si>
  <si>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</si>
  <si>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</si>
  <si>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</si>
  <si>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</si>
  <si>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</si>
  <si>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</si>
  <si>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</si>
  <si>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</si>
  <si>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</si>
  <si>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</si>
  <si>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</si>
  <si>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</si>
  <si>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</si>
  <si>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</si>
  <si>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</si>
  <si>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</si>
  <si>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</si>
  <si>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</si>
  <si>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</si>
  <si>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</si>
  <si>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</si>
  <si>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</si>
  <si>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</si>
  <si>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</si>
  <si>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</si>
  <si>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</si>
  <si>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</si>
  <si>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</si>
  <si>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</si>
  <si>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</si>
  <si>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</si>
  <si>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</si>
  <si>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</si>
  <si>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</si>
  <si>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</si>
  <si>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</si>
  <si>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</si>
  <si>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</si>
  <si>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Євгенія Буцикіна - журналістка (зайнятість у листопаді-грудні 2020)</t>
  </si>
  <si>
    <t>НЕ ЗАПОВНЮЄТЬСЯ!</t>
  </si>
  <si>
    <t xml:space="preserve">Відповідно до планового кошторису послуги включали проведення досліджень і підготовку 4 аналітичних текстів. </t>
  </si>
  <si>
    <t>1.2.2</t>
  </si>
  <si>
    <t>Євгенія Нестерович - журналістка (зайнятість у листопаді-грудні 2020)</t>
  </si>
  <si>
    <t>1.2.3</t>
  </si>
  <si>
    <t>Катерина Кисельова - журналістка (зайнятість у листопаді-грудні 2020)</t>
  </si>
  <si>
    <t>1.2.4</t>
  </si>
  <si>
    <t>Ольга Суровська - журналістка (зайнятість у листопаді-грудні 2020)</t>
  </si>
  <si>
    <t>1.2.5</t>
  </si>
  <si>
    <t>Ганна Гриценко - журналістка (зайнятість у листопаді-грудні 2020)</t>
  </si>
  <si>
    <t>1.2.6</t>
  </si>
  <si>
    <t>Валентина Клименко - журналістка (зайнятість у листопаді-грудні 2020)</t>
  </si>
  <si>
    <t>1.3</t>
  </si>
  <si>
    <t>За договорами з ФОП</t>
  </si>
  <si>
    <t>1.3.1</t>
  </si>
  <si>
    <t>ФОП Балдинюк Віра - головна редакторка онлайн-видання "Коридор" і керівниця проекту (вересень-грудень 2020)</t>
  </si>
  <si>
    <t>Відповідно до планового кошторису відповідала за втілення стратегії і редакторської політики, визначала теми для опрацювання журналістами, координувала роботу журналістів, здійснювала редагування текстів, відповідала за верстку текстів на сайті. Як керівниця проекту здійснювала загальну координацію та адміністрування гранту включно з підготовкою звітності, фінансовий менеджмент (бюджетування і фінансове планування), управління командою.</t>
  </si>
  <si>
    <t>1.3.2</t>
  </si>
  <si>
    <t>ФОП Скринникова Людмила - координаторка (вересень - грудень 2020)</t>
  </si>
  <si>
    <t>Відповідно до планового кошторису надавала адміністративні послуги з  координації роботи з підрядниками - підготовку технічних завдань, їх погодження і участь у прийнятті результатів; здійснювала контроль за документообігом; асистувала в підборі візуальних матеріалів для верстки на сайті онлайн-видання;здійснювала координацію роботи з соціальними мережами.</t>
  </si>
  <si>
    <t>1.3.3</t>
  </si>
  <si>
    <t>ФОП Мельниченко Тетяна - бухгалтерка</t>
  </si>
  <si>
    <t>Відповідно до планового кошторису надавала бухгалтерські послуги  - створення первинних фінансових документів з контрагентами під час реалізації проекту у відповідності з чинним законодавством України, участь в укладанні договорів; контроль здійснення оплат у відповідності до вимог; підготовка фінансового звіту за проектом.</t>
  </si>
  <si>
    <t>1.3.4</t>
  </si>
  <si>
    <t>ФОП Сліпенко Наталія - перекладачка</t>
  </si>
  <si>
    <t>Відповідно до планового кошторису надавала послуги з письмового перекладу текстів з української на англійську мову для подальшої публікації в онлайн-виданні «Коридор». Послуги передбачали переклад  загальним об’ємом 144000 знаків з пробілами, що відповідає запланованим показникам (16 текстів обсягом 9000 знаків з пробілами кожен).</t>
  </si>
  <si>
    <t>1.3.5</t>
  </si>
  <si>
    <t>ФОП Яременко Катерина - коректорка</t>
  </si>
  <si>
    <t xml:space="preserve">Відповідно до планового кошторису надавала послуги з коректури текстів українською мовою: виправлення орфографічних та пунктуаційних помилок, усунення смислових та стилістичних недоліків, уніфікація термінів, назв, скорочень, робота з текстами для сайту онлайн-видання «Коридор», робота з текстами для розміщення у соціальних мережах Замовника.
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</si>
  <si>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</si>
  <si>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</si>
  <si>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</si>
  <si>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</si>
  <si>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</si>
  <si>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</si>
  <si>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</si>
  <si>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</si>
  <si>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</si>
  <si>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</si>
  <si>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</si>
  <si>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</si>
  <si>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</si>
  <si>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</si>
  <si>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</si>
  <si>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</si>
  <si>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</si>
  <si>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</si>
  <si>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</si>
  <si>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</si>
  <si>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</si>
  <si>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</si>
  <si>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</si>
  <si>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</si>
  <si>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</si>
  <si>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</si>
  <si>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</si>
  <si>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</si>
  <si>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</si>
  <si>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</si>
  <si>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</si>
  <si>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</si>
  <si>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</si>
  <si>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</si>
  <si>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</si>
  <si>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</si>
  <si>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</si>
  <si>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</si>
  <si>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</si>
  <si>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</si>
  <si>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</si>
  <si>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</si>
  <si>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</si>
  <si>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</si>
  <si>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</si>
  <si>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</si>
  <si>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</si>
  <si>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</si>
  <si>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</si>
  <si>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і модернізація сайту www.korydor.in.ua (період - листопад-грудень 2020)</t>
  </si>
  <si>
    <t>Відповідно до планового кошторису були надані послуги з модернізації сайту - модернізації CMS-системи сайту «Коридор» (ww.korydor.in.ua) шляхом удосконалення використовуваної  теми для Wordpress та авторського PHP фреймворку. Послуги включали забезпечення адаптивності дизайну під різні пристрої; уніфікацію шрифтів, у першу чергу для мобільних пристроїв Apple; оновлення дизайну головної сторінки з можливістю виокремлювати важливі матеріали; оптимізацію швидкості завантаження сайту для мобільних пристроїв; покращення таких параметрів як Page Load Time (“Час завантаження сторінки”), Total Page Size (“Загальний розмір сторінки”); відмова від застарілого скрипта TimThumb, через який є проблеми з безпекою сайту та надмірним споживанням часу процесора для генерування картинок в режимі реального часу і перехід до статичних картинок; перенесення сайту на новий хостинг. У зв'язку з економією коштів за статею 8.2. Розрахунково-касове обслуговування і потребою в перенесенні сайту на новий хостинг дана стаття витрат була збільшена на 399,98 грн.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</si>
  <si>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</si>
  <si>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</si>
  <si>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</si>
  <si>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</si>
  <si>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</si>
  <si>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</si>
  <si>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</si>
  <si>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У зв'язку з відсутністю списання коштів з рахунку за розрахунково-касове обслуговування не було потреби в цій статті витрат. Економія в сумі 399,98 грн. була перерозподілена на статтю 7.3. Обслуговування і модернізація сайту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</si>
  <si>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</si>
  <si>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</si>
  <si>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</si>
  <si>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</si>
  <si>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</si>
  <si>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</si>
  <si>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Послуги зі створення таргетованого контент плану і розміщення реклами в соцмережах (період - жовтень-грудень 2020)</t>
  </si>
  <si>
    <t>Відповідно до планового кошторису були надані послуги зі створення таргетованого контент-плану, аналізу онлайн-видання «Коридор» і надання консультацій: аналіз сайту korydor.in.ua і сторінок видання у соціальних мережах і надання рекомендацій щодо їх оптимізації;  аналіз аудиторій користувачів, визначення сегментів цільової аудиторії; створення графіку виходу публікації і план налаштування таргетування публікацій. Не було потреби в розміщенні реклами в соціальних мережах, натомість були надані послуги з підготовки звіту з рекомендаціями та аналізом бренду видання, контенту, комунікації в соціальних мережах, що стратегічно важливо для подальшого розвитку видання.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</si>
  <si>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</si>
  <si>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</si>
  <si>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</si>
  <si>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</si>
  <si>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</si>
  <si>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</si>
  <si>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 xml:space="preserve">Аудиторські послуги відповідно до планового кошторису 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</si>
  <si>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</si>
  <si>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</si>
  <si>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</si>
  <si>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</si>
  <si>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Фізична особа-підприємець</t>
  </si>
  <si>
    <t>Балдинюк Віра Дмитрівна</t>
  </si>
  <si>
    <t>(посада)</t>
  </si>
  <si>
    <t>(підпис та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</si>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</sst>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1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0" fillId="0" fontId="5" numFmtId="0" xfId="0" applyAlignment="1" applyBorder="1" applyFont="1">
      <alignment shrinkToFit="0" vertical="top" wrapText="1"/>
    </xf>
    <xf borderId="41" fillId="0" fontId="4" numFmtId="49" xfId="0" applyAlignment="1" applyBorder="1" applyFont="1" applyNumberFormat="1">
      <alignment horizontal="center" shrinkToFit="0" vertical="top" wrapText="1"/>
    </xf>
    <xf borderId="25" fillId="0" fontId="5" numFmtId="166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0" fillId="0" fontId="0" numFmtId="3" xfId="0" applyAlignment="1" applyFont="1" applyNumberFormat="1">
      <alignment horizontal="center" shrinkToFit="0" vertical="top" wrapText="1"/>
    </xf>
    <xf borderId="25" fillId="0" fontId="0" numFmtId="4" xfId="0" applyAlignment="1" applyBorder="1" applyFont="1" applyNumberFormat="1">
      <alignment horizontal="center" shrinkToFit="0" vertical="top" wrapText="1"/>
    </xf>
    <xf borderId="27" fillId="0" fontId="4" numFmtId="49" xfId="0" applyAlignment="1" applyBorder="1" applyFont="1" applyNumberFormat="1">
      <alignment horizontal="center" shrinkToFit="0" vertical="top" wrapText="1"/>
    </xf>
    <xf borderId="55" fillId="0" fontId="7" numFmtId="0" xfId="0" applyBorder="1" applyFont="1"/>
    <xf borderId="25" fillId="0" fontId="0" numFmtId="3" xfId="0" applyAlignment="1" applyBorder="1" applyFont="1" applyNumberFormat="1">
      <alignment horizontal="center" shrinkToFit="0" vertical="top" wrapText="1"/>
    </xf>
    <xf borderId="48" fillId="0" fontId="4" numFmtId="49" xfId="0" applyAlignment="1" applyBorder="1" applyFont="1" applyNumberFormat="1">
      <alignment horizontal="center" shrinkToFit="0" vertical="top" wrapText="1"/>
    </xf>
    <xf borderId="56" fillId="5" fontId="4" numFmtId="166" xfId="0" applyAlignment="1" applyBorder="1" applyFont="1" applyNumberFormat="1">
      <alignment shrinkToFit="0" vertical="center" wrapText="1"/>
    </xf>
    <xf borderId="57" fillId="0" fontId="7" numFmtId="0" xfId="0" applyBorder="1" applyFont="1"/>
    <xf borderId="58" fillId="0" fontId="7" numFmtId="0" xfId="0" applyBorder="1" applyFont="1"/>
    <xf borderId="59" fillId="0" fontId="7" numFmtId="0" xfId="0" applyBorder="1" applyFont="1"/>
    <xf borderId="60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1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60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1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2" fillId="0" fontId="4" numFmtId="49" xfId="0" applyAlignment="1" applyBorder="1" applyFont="1" applyNumberFormat="1">
      <alignment horizontal="center" shrinkToFit="0" vertical="top" wrapText="1"/>
    </xf>
    <xf borderId="45" fillId="0" fontId="12" numFmtId="4" xfId="0" applyAlignment="1" applyBorder="1" applyFont="1" applyNumberFormat="1">
      <alignment horizontal="center" shrinkToFit="0" vertical="top" wrapText="1"/>
    </xf>
    <xf borderId="44" fillId="0" fontId="5" numFmtId="4" xfId="0" applyAlignment="1" applyBorder="1" applyFont="1" applyNumberFormat="1">
      <alignment horizontal="center"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4" fillId="0" fontId="5" numFmtId="167" xfId="0" applyAlignment="1" applyBorder="1" applyFont="1" applyNumberFormat="1">
      <alignment shrinkToFit="0" vertical="top" wrapText="1"/>
    </xf>
    <xf borderId="60" fillId="6" fontId="6" numFmtId="166" xfId="0" applyAlignment="1" applyBorder="1" applyFont="1" applyNumberFormat="1">
      <alignment vertical="center"/>
    </xf>
    <xf borderId="63" fillId="0" fontId="5" numFmtId="167" xfId="0" applyAlignment="1" applyBorder="1" applyFont="1" applyNumberFormat="1">
      <alignment horizontal="left" shrinkToFit="0" vertical="top" wrapText="1"/>
    </xf>
    <xf borderId="65" fillId="0" fontId="5" numFmtId="167" xfId="0" applyAlignment="1" applyBorder="1" applyFont="1" applyNumberFormat="1">
      <alignment horizontal="left"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3" numFmtId="49" xfId="0" applyAlignment="1" applyBorder="1" applyFont="1" applyNumberFormat="1">
      <alignment horizontal="center" shrinkToFit="0" wrapText="1"/>
    </xf>
    <xf borderId="66" fillId="5" fontId="14" numFmtId="166" xfId="0" applyAlignment="1" applyBorder="1" applyFont="1" applyNumberFormat="1">
      <alignment shrinkToFit="0" wrapText="1"/>
    </xf>
    <xf borderId="4" fillId="0" fontId="13" numFmtId="49" xfId="0" applyAlignment="1" applyBorder="1" applyFont="1" applyNumberFormat="1">
      <alignment horizontal="center" shrinkToFit="0" vertical="top" wrapText="1"/>
    </xf>
    <xf borderId="25" fillId="0" fontId="5" numFmtId="166" xfId="0" applyAlignment="1" applyBorder="1" applyFont="1" applyNumberFormat="1">
      <alignment horizontal="center" shrinkToFit="0" vertical="top" wrapText="1"/>
    </xf>
    <xf borderId="67" fillId="0" fontId="5" numFmtId="3" xfId="0" applyAlignment="1" applyBorder="1" applyFont="1" applyNumberFormat="1">
      <alignment horizontal="center" shrinkToFit="0" vertical="center" wrapText="1"/>
    </xf>
    <xf borderId="67" fillId="0" fontId="7" numFmtId="0" xfId="0" applyBorder="1" applyFont="1"/>
    <xf borderId="68" fillId="0" fontId="7" numFmtId="0" xfId="0" applyBorder="1" applyFont="1"/>
    <xf borderId="69" fillId="0" fontId="5" numFmtId="3" xfId="0" applyAlignment="1" applyBorder="1" applyFont="1" applyNumberFormat="1">
      <alignment horizontal="center" shrinkToFit="0" vertical="center" wrapText="1"/>
    </xf>
    <xf borderId="70" fillId="0" fontId="13" numFmtId="49" xfId="0" applyAlignment="1" applyBorder="1" applyFont="1" applyNumberFormat="1">
      <alignment horizontal="center" shrinkToFit="0" vertical="top" wrapText="1"/>
    </xf>
    <xf borderId="71" fillId="0" fontId="7" numFmtId="0" xfId="0" applyBorder="1" applyFont="1"/>
    <xf borderId="43" fillId="0" fontId="7" numFmtId="0" xfId="0" applyBorder="1" applyFont="1"/>
    <xf borderId="41" fillId="0" fontId="7" numFmtId="0" xfId="0" applyBorder="1" applyFont="1"/>
    <xf borderId="72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73" fillId="6" fontId="5" numFmtId="166" xfId="0" applyAlignment="1" applyBorder="1" applyFont="1" applyNumberFormat="1">
      <alignment horizontal="center" shrinkToFit="0" vertical="center" wrapText="1"/>
    </xf>
    <xf borderId="36" fillId="5" fontId="14" numFmtId="49" xfId="0" applyAlignment="1" applyBorder="1" applyFont="1" applyNumberFormat="1">
      <alignment horizontal="center" shrinkToFit="0" wrapText="1"/>
    </xf>
    <xf borderId="74" fillId="0" fontId="14" numFmtId="49" xfId="0" applyAlignment="1" applyBorder="1" applyFont="1" applyNumberFormat="1">
      <alignment horizontal="center" shrinkToFit="0" vertical="top" wrapText="1"/>
    </xf>
    <xf borderId="64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60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1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60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1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4" fillId="0" fontId="5" numFmtId="166" xfId="0" applyAlignment="1" applyBorder="1" applyFont="1" applyNumberFormat="1">
      <alignment horizontal="center" shrinkToFit="0" wrapText="1"/>
    </xf>
    <xf borderId="75" fillId="0" fontId="7" numFmtId="0" xfId="0" applyBorder="1" applyFont="1"/>
    <xf borderId="75" fillId="0" fontId="5" numFmtId="166" xfId="0" applyAlignment="1" applyBorder="1" applyFont="1" applyNumberFormat="1">
      <alignment shrinkToFit="0" wrapText="1"/>
    </xf>
    <xf borderId="75" fillId="0" fontId="5" numFmtId="3" xfId="0" applyAlignment="1" applyBorder="1" applyFont="1" applyNumberFormat="1">
      <alignment shrinkToFit="0" wrapText="1"/>
    </xf>
    <xf borderId="75" fillId="0" fontId="5" numFmtId="4" xfId="0" applyAlignment="1" applyBorder="1" applyFont="1" applyNumberFormat="1">
      <alignment shrinkToFit="0" wrapText="1"/>
    </xf>
    <xf borderId="75" fillId="0" fontId="5" numFmtId="4" xfId="0" applyAlignment="1" applyBorder="1" applyFont="1" applyNumberFormat="1">
      <alignment horizontal="right" shrinkToFit="0" vertical="top" wrapText="1"/>
    </xf>
    <xf borderId="76" fillId="0" fontId="5" numFmtId="0" xfId="0" applyAlignment="1" applyBorder="1" applyFont="1">
      <alignment shrinkToFit="0" wrapText="1"/>
    </xf>
    <xf borderId="74" fillId="4" fontId="8" numFmtId="166" xfId="0" applyAlignment="1" applyBorder="1" applyFont="1" applyNumberFormat="1">
      <alignment horizontal="left" shrinkToFit="0" wrapText="1"/>
    </xf>
    <xf borderId="77" fillId="0" fontId="7" numFmtId="0" xfId="0" applyBorder="1" applyFont="1"/>
    <xf borderId="31" fillId="4" fontId="4" numFmtId="166" xfId="0" applyAlignment="1" applyBorder="1" applyFont="1" applyNumberFormat="1">
      <alignment shrinkToFit="0" wrapText="1"/>
    </xf>
    <xf borderId="78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9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1" fillId="0" fontId="5" numFmtId="0" xfId="0" applyAlignment="1" applyBorder="1" applyFont="1">
      <alignment shrinkToFit="0" wrapText="1"/>
    </xf>
    <xf borderId="71" fillId="0" fontId="5" numFmtId="3" xfId="0" applyAlignment="1" applyBorder="1" applyFont="1" applyNumberFormat="1">
      <alignment shrinkToFit="0" wrapText="1"/>
    </xf>
    <xf borderId="0" fillId="0" fontId="5" numFmtId="0" xfId="0" applyAlignment="1" applyFont="1">
      <alignment horizontal="center" shrinkToFit="0" wrapText="1"/>
    </xf>
    <xf borderId="80" fillId="0" fontId="5" numFmtId="3" xfId="0" applyAlignment="1" applyBorder="1" applyFont="1" applyNumberFormat="1">
      <alignment horizontal="center" shrinkToFit="0" wrapText="1"/>
    </xf>
    <xf borderId="80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5" numFmtId="0" xfId="0" applyAlignment="1" applyFont="1">
      <alignment horizontal="center"/>
    </xf>
    <xf borderId="0" fillId="0" fontId="16" numFmtId="0" xfId="0" applyFont="1"/>
    <xf borderId="0" fillId="0" fontId="17" numFmtId="3" xfId="0" applyAlignment="1" applyFont="1" applyNumberFormat="1">
      <alignment horizontal="center"/>
    </xf>
    <xf borderId="0" fillId="0" fontId="18" numFmtId="0" xfId="0" applyAlignment="1" applyFont="1">
      <alignment shrinkToFit="0" wrapText="1"/>
    </xf>
    <xf borderId="0" fillId="0" fontId="19" numFmtId="0" xfId="0" applyAlignment="1" applyFont="1">
      <alignment horizontal="right"/>
    </xf>
    <xf borderId="0" fillId="0" fontId="20" numFmtId="3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8.5"/>
    <col customWidth="1" min="2" max="2" width="5.63"/>
    <col customWidth="1" min="3" max="3" width="25.75"/>
    <col customWidth="1" min="4" max="4" width="8.13"/>
    <col customWidth="1" min="5" max="5" width="9.38"/>
    <col customWidth="1" min="6" max="6" width="12.38"/>
    <col customWidth="1" min="7" max="7" width="11.75"/>
    <col customWidth="1" min="8" max="8" width="9.38"/>
    <col customWidth="1" min="9" max="9" width="12.38"/>
    <col customWidth="1" min="10" max="10" width="11.75"/>
    <col customWidth="1" min="11" max="11" width="9.38"/>
    <col customWidth="1" min="12" max="12" width="12.38"/>
    <col customWidth="1" min="13" max="13" width="11.75"/>
    <col customWidth="1" min="14" max="14" width="9.38"/>
    <col customWidth="1" min="15" max="15" width="12.38"/>
    <col customWidth="1" min="16" max="19" width="11.75"/>
    <col customWidth="1" min="20" max="20" width="42.25"/>
    <col customWidth="1" min="21" max="21" width="4.38"/>
    <col customWidth="1" min="22" max="22" width="7.75"/>
    <col customWidth="1" min="23" max="38" width="4.38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6" t="s">
        <v>3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ht="15.75" customHeight="1">
      <c r="A13" s="6" t="s">
        <v>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>
      <c r="A15" s="9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6" t="s">
        <v>6</v>
      </c>
      <c r="B17" s="17" t="s">
        <v>7</v>
      </c>
      <c r="C17" s="17" t="s">
        <v>8</v>
      </c>
      <c r="D17" s="18" t="s">
        <v>9</v>
      </c>
      <c r="E17" s="19" t="s">
        <v>10</v>
      </c>
      <c r="F17" s="20"/>
      <c r="G17" s="21"/>
      <c r="H17" s="19" t="s">
        <v>11</v>
      </c>
      <c r="I17" s="20"/>
      <c r="J17" s="21"/>
      <c r="K17" s="19" t="s">
        <v>12</v>
      </c>
      <c r="L17" s="20"/>
      <c r="M17" s="21"/>
      <c r="N17" s="19" t="s">
        <v>13</v>
      </c>
      <c r="O17" s="20"/>
      <c r="P17" s="21"/>
      <c r="Q17" s="22" t="s">
        <v>14</v>
      </c>
      <c r="R17" s="20"/>
      <c r="S17" s="21"/>
      <c r="T17" s="23" t="s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ht="41.25" customHeight="1">
      <c r="A18" s="25"/>
      <c r="B18" s="26"/>
      <c r="C18" s="26"/>
      <c r="D18" s="27"/>
      <c r="E18" s="28" t="s">
        <v>16</v>
      </c>
      <c r="F18" s="29" t="s">
        <v>17</v>
      </c>
      <c r="G18" s="30" t="s">
        <v>18</v>
      </c>
      <c r="H18" s="28" t="s">
        <v>16</v>
      </c>
      <c r="I18" s="29" t="s">
        <v>17</v>
      </c>
      <c r="J18" s="30" t="s">
        <v>19</v>
      </c>
      <c r="K18" s="28" t="s">
        <v>16</v>
      </c>
      <c r="L18" s="29" t="s">
        <v>17</v>
      </c>
      <c r="M18" s="30" t="s">
        <v>20</v>
      </c>
      <c r="N18" s="28" t="s">
        <v>16</v>
      </c>
      <c r="O18" s="29" t="s">
        <v>17</v>
      </c>
      <c r="P18" s="30" t="s">
        <v>21</v>
      </c>
      <c r="Q18" s="30" t="s">
        <v>22</v>
      </c>
      <c r="R18" s="30" t="s">
        <v>23</v>
      </c>
      <c r="S18" s="30" t="s">
        <v>24</v>
      </c>
      <c r="T18" s="3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2" t="s">
        <v>25</v>
      </c>
      <c r="B19" s="33">
        <v>1.0</v>
      </c>
      <c r="C19" s="33">
        <v>2.0</v>
      </c>
      <c r="D19" s="34">
        <v>3.0</v>
      </c>
      <c r="E19" s="35">
        <v>4.0</v>
      </c>
      <c r="F19" s="36">
        <v>5.0</v>
      </c>
      <c r="G19" s="34">
        <v>6.0</v>
      </c>
      <c r="H19" s="35">
        <v>5.0</v>
      </c>
      <c r="I19" s="36">
        <v>6.0</v>
      </c>
      <c r="J19" s="34">
        <v>7.0</v>
      </c>
      <c r="K19" s="35">
        <v>8.0</v>
      </c>
      <c r="L19" s="36">
        <v>9.0</v>
      </c>
      <c r="M19" s="34">
        <v>10.0</v>
      </c>
      <c r="N19" s="35">
        <v>11.0</v>
      </c>
      <c r="O19" s="36">
        <v>12.0</v>
      </c>
      <c r="P19" s="34">
        <v>13.0</v>
      </c>
      <c r="Q19" s="34">
        <v>14.0</v>
      </c>
      <c r="R19" s="34">
        <v>15.0</v>
      </c>
      <c r="S19" s="34">
        <v>16.0</v>
      </c>
      <c r="T19" s="37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8" t="s">
        <v>26</v>
      </c>
      <c r="B20" s="39" t="s">
        <v>27</v>
      </c>
      <c r="C20" s="40" t="s">
        <v>28</v>
      </c>
      <c r="D20" s="41"/>
      <c r="E20" s="42"/>
      <c r="F20" s="43"/>
      <c r="G20" s="44"/>
      <c r="H20" s="42"/>
      <c r="I20" s="43"/>
      <c r="J20" s="44"/>
      <c r="K20" s="42"/>
      <c r="L20" s="43"/>
      <c r="M20" s="44"/>
      <c r="N20" s="42"/>
      <c r="O20" s="43"/>
      <c r="P20" s="44"/>
      <c r="Q20" s="44"/>
      <c r="R20" s="44"/>
      <c r="S20" s="44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ht="30.0" customHeight="1">
      <c r="A21" s="47" t="s">
        <v>29</v>
      </c>
      <c r="B21" s="48" t="s">
        <v>30</v>
      </c>
      <c r="C21" s="49" t="s">
        <v>31</v>
      </c>
      <c r="D21" s="50" t="s">
        <v>32</v>
      </c>
      <c r="E21" s="51"/>
      <c r="F21" s="52"/>
      <c r="G21" s="53">
        <v>0.0</v>
      </c>
      <c r="H21" s="51"/>
      <c r="I21" s="52"/>
      <c r="J21" s="53">
        <v>0.0</v>
      </c>
      <c r="K21" s="51"/>
      <c r="L21" s="52"/>
      <c r="M21" s="53">
        <v>389090.56</v>
      </c>
      <c r="N21" s="51"/>
      <c r="O21" s="52"/>
      <c r="P21" s="53">
        <v>389090.56</v>
      </c>
      <c r="Q21" s="53">
        <f>G21+M21</f>
        <v>389090.56</v>
      </c>
      <c r="R21" s="53">
        <f>J21+P21</f>
        <v>389090.56</v>
      </c>
      <c r="S21" s="53">
        <f>Q21-R21</f>
        <v>0</v>
      </c>
      <c r="T21" s="54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ht="19.5" customHeight="1">
      <c r="A22" s="55" t="s">
        <v>33</v>
      </c>
      <c r="B22" s="56"/>
      <c r="C22" s="57"/>
      <c r="D22" s="58"/>
      <c r="E22" s="59"/>
      <c r="F22" s="60"/>
      <c r="G22" s="61">
        <f>SUM(G21)</f>
        <v>0</v>
      </c>
      <c r="H22" s="59"/>
      <c r="I22" s="60"/>
      <c r="J22" s="61">
        <f>SUM(J21)</f>
        <v>0</v>
      </c>
      <c r="K22" s="59"/>
      <c r="L22" s="60"/>
      <c r="M22" s="61">
        <f>SUM(M21)</f>
        <v>389090.56</v>
      </c>
      <c r="N22" s="59"/>
      <c r="O22" s="60"/>
      <c r="P22" s="61">
        <f t="shared" ref="P22:S22" si="1">SUM(P21)</f>
        <v>389090.56</v>
      </c>
      <c r="Q22" s="61">
        <f t="shared" si="1"/>
        <v>389090.56</v>
      </c>
      <c r="R22" s="61">
        <f t="shared" si="1"/>
        <v>389090.56</v>
      </c>
      <c r="S22" s="61">
        <f t="shared" si="1"/>
        <v>0</v>
      </c>
      <c r="T22" s="6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3"/>
      <c r="D23" s="64"/>
      <c r="E23" s="65"/>
      <c r="F23" s="66"/>
      <c r="G23" s="67"/>
      <c r="H23" s="65"/>
      <c r="I23" s="66"/>
      <c r="J23" s="67"/>
      <c r="K23" s="65"/>
      <c r="L23" s="66"/>
      <c r="M23" s="67"/>
      <c r="N23" s="65"/>
      <c r="O23" s="66"/>
      <c r="P23" s="67"/>
      <c r="Q23" s="67"/>
      <c r="R23" s="67"/>
      <c r="S23" s="67"/>
      <c r="T23" s="6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69" t="s">
        <v>26</v>
      </c>
      <c r="B24" s="70" t="s">
        <v>34</v>
      </c>
      <c r="C24" s="71" t="s">
        <v>35</v>
      </c>
      <c r="D24" s="72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5"/>
      <c r="R24" s="75"/>
      <c r="S24" s="75"/>
      <c r="T24" s="7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ht="30.0" customHeight="1">
      <c r="A25" s="77" t="s">
        <v>29</v>
      </c>
      <c r="B25" s="78" t="s">
        <v>30</v>
      </c>
      <c r="C25" s="77" t="s">
        <v>36</v>
      </c>
      <c r="D25" s="79"/>
      <c r="E25" s="80"/>
      <c r="F25" s="81"/>
      <c r="G25" s="82"/>
      <c r="H25" s="80"/>
      <c r="I25" s="81"/>
      <c r="J25" s="82"/>
      <c r="K25" s="80"/>
      <c r="L25" s="81"/>
      <c r="M25" s="82"/>
      <c r="N25" s="80"/>
      <c r="O25" s="81"/>
      <c r="P25" s="82"/>
      <c r="Q25" s="82"/>
      <c r="R25" s="82"/>
      <c r="S25" s="82"/>
      <c r="T25" s="83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ht="30.0" customHeight="1">
      <c r="A26" s="85" t="s">
        <v>37</v>
      </c>
      <c r="B26" s="86" t="s">
        <v>38</v>
      </c>
      <c r="C26" s="85" t="s">
        <v>39</v>
      </c>
      <c r="D26" s="87"/>
      <c r="E26" s="88"/>
      <c r="F26" s="89"/>
      <c r="G26" s="90">
        <f>SUM(G27:G29)</f>
        <v>0</v>
      </c>
      <c r="H26" s="88"/>
      <c r="I26" s="89"/>
      <c r="J26" s="90">
        <f>SUM(J27:J29)</f>
        <v>0</v>
      </c>
      <c r="K26" s="88"/>
      <c r="L26" s="89"/>
      <c r="M26" s="90">
        <f>SUM(M27:M29)</f>
        <v>0</v>
      </c>
      <c r="N26" s="88"/>
      <c r="O26" s="89"/>
      <c r="P26" s="90">
        <f t="shared" ref="P26:S26" si="2">SUM(P27:P29)</f>
        <v>0</v>
      </c>
      <c r="Q26" s="90">
        <f t="shared" si="2"/>
        <v>0</v>
      </c>
      <c r="R26" s="90">
        <f t="shared" si="2"/>
        <v>0</v>
      </c>
      <c r="S26" s="90">
        <f t="shared" si="2"/>
        <v>0</v>
      </c>
      <c r="T26" s="91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ht="30.0" customHeight="1">
      <c r="A27" s="92" t="s">
        <v>40</v>
      </c>
      <c r="B27" s="93" t="s">
        <v>41</v>
      </c>
      <c r="C27" s="94" t="s">
        <v>42</v>
      </c>
      <c r="D27" s="95" t="s">
        <v>43</v>
      </c>
      <c r="E27" s="96"/>
      <c r="F27" s="97"/>
      <c r="G27" s="98">
        <f t="shared" ref="G27:G29" si="3">E27*F27</f>
        <v>0</v>
      </c>
      <c r="H27" s="96"/>
      <c r="I27" s="97"/>
      <c r="J27" s="98">
        <f t="shared" ref="J27:J29" si="4">H27*I27</f>
        <v>0</v>
      </c>
      <c r="K27" s="96"/>
      <c r="L27" s="97"/>
      <c r="M27" s="98">
        <f t="shared" ref="M27:M29" si="5">K27*L27</f>
        <v>0</v>
      </c>
      <c r="N27" s="96"/>
      <c r="O27" s="97"/>
      <c r="P27" s="98">
        <f t="shared" ref="P27:P29" si="6">N27*O27</f>
        <v>0</v>
      </c>
      <c r="Q27" s="98">
        <f t="shared" ref="Q27:Q29" si="7">G27+M27</f>
        <v>0</v>
      </c>
      <c r="R27" s="98">
        <f t="shared" ref="R27:R29" si="8">J27+P27</f>
        <v>0</v>
      </c>
      <c r="S27" s="98">
        <f t="shared" ref="S27:S29" si="9">Q27-R27</f>
        <v>0</v>
      </c>
      <c r="T27" s="99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0" t="s">
        <v>40</v>
      </c>
      <c r="B28" s="101" t="s">
        <v>44</v>
      </c>
      <c r="C28" s="94" t="s">
        <v>42</v>
      </c>
      <c r="D28" s="95" t="s">
        <v>43</v>
      </c>
      <c r="E28" s="96"/>
      <c r="F28" s="97"/>
      <c r="G28" s="98">
        <f t="shared" si="3"/>
        <v>0</v>
      </c>
      <c r="H28" s="96"/>
      <c r="I28" s="97"/>
      <c r="J28" s="98">
        <f t="shared" si="4"/>
        <v>0</v>
      </c>
      <c r="K28" s="96"/>
      <c r="L28" s="97"/>
      <c r="M28" s="98">
        <f t="shared" si="5"/>
        <v>0</v>
      </c>
      <c r="N28" s="96"/>
      <c r="O28" s="97"/>
      <c r="P28" s="98">
        <f t="shared" si="6"/>
        <v>0</v>
      </c>
      <c r="Q28" s="98">
        <f t="shared" si="7"/>
        <v>0</v>
      </c>
      <c r="R28" s="98">
        <f t="shared" si="8"/>
        <v>0</v>
      </c>
      <c r="S28" s="98">
        <f t="shared" si="9"/>
        <v>0</v>
      </c>
      <c r="T28" s="9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2" t="s">
        <v>40</v>
      </c>
      <c r="B29" s="103" t="s">
        <v>45</v>
      </c>
      <c r="C29" s="104" t="s">
        <v>42</v>
      </c>
      <c r="D29" s="105" t="s">
        <v>43</v>
      </c>
      <c r="E29" s="106"/>
      <c r="F29" s="107"/>
      <c r="G29" s="108">
        <f t="shared" si="3"/>
        <v>0</v>
      </c>
      <c r="H29" s="106"/>
      <c r="I29" s="107"/>
      <c r="J29" s="108">
        <f t="shared" si="4"/>
        <v>0</v>
      </c>
      <c r="K29" s="106"/>
      <c r="L29" s="107"/>
      <c r="M29" s="108">
        <f t="shared" si="5"/>
        <v>0</v>
      </c>
      <c r="N29" s="106"/>
      <c r="O29" s="107"/>
      <c r="P29" s="108">
        <f t="shared" si="6"/>
        <v>0</v>
      </c>
      <c r="Q29" s="108">
        <f t="shared" si="7"/>
        <v>0</v>
      </c>
      <c r="R29" s="108">
        <f t="shared" si="8"/>
        <v>0</v>
      </c>
      <c r="S29" s="108">
        <f t="shared" si="9"/>
        <v>0</v>
      </c>
      <c r="T29" s="10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5" t="s">
        <v>37</v>
      </c>
      <c r="B30" s="86" t="s">
        <v>46</v>
      </c>
      <c r="C30" s="77" t="s">
        <v>47</v>
      </c>
      <c r="D30" s="87"/>
      <c r="E30" s="88"/>
      <c r="F30" s="89"/>
      <c r="G30" s="90"/>
      <c r="H30" s="88"/>
      <c r="I30" s="89"/>
      <c r="J30" s="90"/>
      <c r="K30" s="88"/>
      <c r="L30" s="89"/>
      <c r="M30" s="90">
        <f>SUM(M31:M36)</f>
        <v>119254.56</v>
      </c>
      <c r="N30" s="88"/>
      <c r="O30" s="89"/>
      <c r="P30" s="90">
        <f t="shared" ref="P30:S30" si="10">SUM(P31:P36)</f>
        <v>119254.56</v>
      </c>
      <c r="Q30" s="90">
        <f t="shared" si="10"/>
        <v>119254.56</v>
      </c>
      <c r="R30" s="90">
        <f t="shared" si="10"/>
        <v>119254.56</v>
      </c>
      <c r="S30" s="90">
        <f t="shared" si="10"/>
        <v>0</v>
      </c>
      <c r="T30" s="9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ht="51.75" customHeight="1">
      <c r="A31" s="92" t="s">
        <v>40</v>
      </c>
      <c r="B31" s="110" t="s">
        <v>48</v>
      </c>
      <c r="C31" s="111" t="s">
        <v>49</v>
      </c>
      <c r="D31" s="112" t="s">
        <v>43</v>
      </c>
      <c r="E31" s="113" t="s">
        <v>50</v>
      </c>
      <c r="G31" s="114"/>
      <c r="H31" s="113" t="s">
        <v>50</v>
      </c>
      <c r="J31" s="114"/>
      <c r="K31" s="115">
        <v>2.0</v>
      </c>
      <c r="L31" s="116">
        <f t="shared" ref="L31:L36" si="11">4968.94*2</f>
        <v>9937.88</v>
      </c>
      <c r="M31" s="98">
        <f t="shared" ref="M31:M36" si="12">K31*L31</f>
        <v>19875.76</v>
      </c>
      <c r="N31" s="115">
        <v>2.0</v>
      </c>
      <c r="O31" s="116">
        <f t="shared" ref="O31:O36" si="13">4968.94*2</f>
        <v>9937.88</v>
      </c>
      <c r="P31" s="98">
        <f t="shared" ref="P31:P36" si="14">N31*O31</f>
        <v>19875.76</v>
      </c>
      <c r="Q31" s="98">
        <f t="shared" ref="Q31:Q36" si="15">G31+M31</f>
        <v>19875.76</v>
      </c>
      <c r="R31" s="98">
        <f t="shared" ref="R31:R36" si="16">J31+P31</f>
        <v>19875.76</v>
      </c>
      <c r="S31" s="98">
        <f t="shared" ref="S31:S36" si="17">Q31-R31</f>
        <v>0</v>
      </c>
      <c r="T31" s="99" t="s">
        <v>51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ht="53.25" customHeight="1">
      <c r="A32" s="100" t="s">
        <v>40</v>
      </c>
      <c r="B32" s="117" t="s">
        <v>52</v>
      </c>
      <c r="C32" s="111" t="s">
        <v>53</v>
      </c>
      <c r="D32" s="112" t="s">
        <v>43</v>
      </c>
      <c r="E32" s="118"/>
      <c r="G32" s="114"/>
      <c r="H32" s="118"/>
      <c r="J32" s="114"/>
      <c r="K32" s="119">
        <v>2.0</v>
      </c>
      <c r="L32" s="116">
        <f t="shared" si="11"/>
        <v>9937.88</v>
      </c>
      <c r="M32" s="98">
        <f t="shared" si="12"/>
        <v>19875.76</v>
      </c>
      <c r="N32" s="119">
        <v>2.0</v>
      </c>
      <c r="O32" s="116">
        <f t="shared" si="13"/>
        <v>9937.88</v>
      </c>
      <c r="P32" s="98">
        <f t="shared" si="14"/>
        <v>19875.76</v>
      </c>
      <c r="Q32" s="98">
        <f t="shared" si="15"/>
        <v>19875.76</v>
      </c>
      <c r="R32" s="98">
        <f t="shared" si="16"/>
        <v>19875.76</v>
      </c>
      <c r="S32" s="98">
        <f t="shared" si="17"/>
        <v>0</v>
      </c>
      <c r="T32" s="99" t="s">
        <v>51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ht="54.0" customHeight="1">
      <c r="A33" s="102" t="s">
        <v>40</v>
      </c>
      <c r="B33" s="120" t="s">
        <v>54</v>
      </c>
      <c r="C33" s="111" t="s">
        <v>55</v>
      </c>
      <c r="D33" s="112" t="s">
        <v>43</v>
      </c>
      <c r="E33" s="118"/>
      <c r="G33" s="114"/>
      <c r="H33" s="118"/>
      <c r="J33" s="114"/>
      <c r="K33" s="119">
        <v>2.0</v>
      </c>
      <c r="L33" s="116">
        <f t="shared" si="11"/>
        <v>9937.88</v>
      </c>
      <c r="M33" s="98">
        <f t="shared" si="12"/>
        <v>19875.76</v>
      </c>
      <c r="N33" s="119">
        <v>2.0</v>
      </c>
      <c r="O33" s="116">
        <f t="shared" si="13"/>
        <v>9937.88</v>
      </c>
      <c r="P33" s="98">
        <f t="shared" si="14"/>
        <v>19875.76</v>
      </c>
      <c r="Q33" s="98">
        <f t="shared" si="15"/>
        <v>19875.76</v>
      </c>
      <c r="R33" s="98">
        <f t="shared" si="16"/>
        <v>19875.76</v>
      </c>
      <c r="S33" s="98">
        <f t="shared" si="17"/>
        <v>0</v>
      </c>
      <c r="T33" s="99" t="s">
        <v>51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ht="51.0" customHeight="1">
      <c r="A34" s="102" t="s">
        <v>40</v>
      </c>
      <c r="B34" s="120" t="s">
        <v>56</v>
      </c>
      <c r="C34" s="111" t="s">
        <v>57</v>
      </c>
      <c r="D34" s="112" t="s">
        <v>43</v>
      </c>
      <c r="E34" s="118"/>
      <c r="G34" s="114"/>
      <c r="H34" s="118"/>
      <c r="J34" s="114"/>
      <c r="K34" s="119">
        <v>2.0</v>
      </c>
      <c r="L34" s="116">
        <f t="shared" si="11"/>
        <v>9937.88</v>
      </c>
      <c r="M34" s="98">
        <f t="shared" si="12"/>
        <v>19875.76</v>
      </c>
      <c r="N34" s="119">
        <v>2.0</v>
      </c>
      <c r="O34" s="116">
        <f t="shared" si="13"/>
        <v>9937.88</v>
      </c>
      <c r="P34" s="98">
        <f t="shared" si="14"/>
        <v>19875.76</v>
      </c>
      <c r="Q34" s="98">
        <f t="shared" si="15"/>
        <v>19875.76</v>
      </c>
      <c r="R34" s="98">
        <f t="shared" si="16"/>
        <v>19875.76</v>
      </c>
      <c r="S34" s="98">
        <f t="shared" si="17"/>
        <v>0</v>
      </c>
      <c r="T34" s="99" t="s">
        <v>51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ht="51.75" customHeight="1">
      <c r="A35" s="102" t="s">
        <v>40</v>
      </c>
      <c r="B35" s="120" t="s">
        <v>58</v>
      </c>
      <c r="C35" s="111" t="s">
        <v>59</v>
      </c>
      <c r="D35" s="112" t="s">
        <v>43</v>
      </c>
      <c r="E35" s="118"/>
      <c r="G35" s="114"/>
      <c r="H35" s="118"/>
      <c r="J35" s="114"/>
      <c r="K35" s="119">
        <v>2.0</v>
      </c>
      <c r="L35" s="116">
        <f t="shared" si="11"/>
        <v>9937.88</v>
      </c>
      <c r="M35" s="98">
        <f t="shared" si="12"/>
        <v>19875.76</v>
      </c>
      <c r="N35" s="119">
        <v>2.0</v>
      </c>
      <c r="O35" s="116">
        <f t="shared" si="13"/>
        <v>9937.88</v>
      </c>
      <c r="P35" s="98">
        <f t="shared" si="14"/>
        <v>19875.76</v>
      </c>
      <c r="Q35" s="98">
        <f t="shared" si="15"/>
        <v>19875.76</v>
      </c>
      <c r="R35" s="98">
        <f t="shared" si="16"/>
        <v>19875.76</v>
      </c>
      <c r="S35" s="98">
        <f t="shared" si="17"/>
        <v>0</v>
      </c>
      <c r="T35" s="99" t="s">
        <v>51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ht="50.25" customHeight="1">
      <c r="A36" s="102" t="s">
        <v>40</v>
      </c>
      <c r="B36" s="120" t="s">
        <v>60</v>
      </c>
      <c r="C36" s="111" t="s">
        <v>61</v>
      </c>
      <c r="D36" s="112" t="s">
        <v>43</v>
      </c>
      <c r="E36" s="118"/>
      <c r="G36" s="114"/>
      <c r="H36" s="118"/>
      <c r="J36" s="114"/>
      <c r="K36" s="119">
        <v>2.0</v>
      </c>
      <c r="L36" s="116">
        <f t="shared" si="11"/>
        <v>9937.88</v>
      </c>
      <c r="M36" s="98">
        <f t="shared" si="12"/>
        <v>19875.76</v>
      </c>
      <c r="N36" s="119">
        <v>2.0</v>
      </c>
      <c r="O36" s="116">
        <f t="shared" si="13"/>
        <v>9937.88</v>
      </c>
      <c r="P36" s="98">
        <f t="shared" si="14"/>
        <v>19875.76</v>
      </c>
      <c r="Q36" s="98">
        <f t="shared" si="15"/>
        <v>19875.76</v>
      </c>
      <c r="R36" s="98">
        <f t="shared" si="16"/>
        <v>19875.76</v>
      </c>
      <c r="S36" s="98">
        <f t="shared" si="17"/>
        <v>0</v>
      </c>
      <c r="T36" s="99" t="s">
        <v>51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ht="30.0" customHeight="1">
      <c r="A37" s="85" t="s">
        <v>37</v>
      </c>
      <c r="B37" s="86" t="s">
        <v>62</v>
      </c>
      <c r="C37" s="121" t="s">
        <v>63</v>
      </c>
      <c r="D37" s="87"/>
      <c r="E37" s="88"/>
      <c r="F37" s="89"/>
      <c r="G37" s="90"/>
      <c r="H37" s="88"/>
      <c r="I37" s="89"/>
      <c r="J37" s="90"/>
      <c r="K37" s="88"/>
      <c r="L37" s="89"/>
      <c r="M37" s="90">
        <f>SUM(M38:M42)</f>
        <v>179200</v>
      </c>
      <c r="N37" s="88"/>
      <c r="O37" s="89"/>
      <c r="P37" s="90">
        <f t="shared" ref="P37:S37" si="18">SUM(P38:P42)</f>
        <v>179200</v>
      </c>
      <c r="Q37" s="90">
        <f t="shared" si="18"/>
        <v>179200</v>
      </c>
      <c r="R37" s="90">
        <f t="shared" si="18"/>
        <v>179200</v>
      </c>
      <c r="S37" s="90">
        <f t="shared" si="18"/>
        <v>0</v>
      </c>
      <c r="T37" s="9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ht="126.0" customHeight="1">
      <c r="A38" s="92" t="s">
        <v>40</v>
      </c>
      <c r="B38" s="93" t="s">
        <v>64</v>
      </c>
      <c r="C38" s="111" t="s">
        <v>65</v>
      </c>
      <c r="D38" s="95" t="s">
        <v>43</v>
      </c>
      <c r="E38" s="113" t="s">
        <v>50</v>
      </c>
      <c r="G38" s="114"/>
      <c r="H38" s="113" t="s">
        <v>50</v>
      </c>
      <c r="J38" s="114"/>
      <c r="K38" s="115">
        <v>4.0</v>
      </c>
      <c r="L38" s="116">
        <v>14000.0</v>
      </c>
      <c r="M38" s="98">
        <f t="shared" ref="M38:M42" si="19">K38*L38</f>
        <v>56000</v>
      </c>
      <c r="N38" s="115">
        <v>4.0</v>
      </c>
      <c r="O38" s="116">
        <v>14000.0</v>
      </c>
      <c r="P38" s="98">
        <f t="shared" ref="P38:P42" si="20">N38*O38</f>
        <v>56000</v>
      </c>
      <c r="Q38" s="98">
        <f t="shared" ref="Q38:Q42" si="21">G38+M38</f>
        <v>56000</v>
      </c>
      <c r="R38" s="98">
        <f t="shared" ref="R38:R42" si="22">J38+P38</f>
        <v>56000</v>
      </c>
      <c r="S38" s="98">
        <f t="shared" ref="S38:S42" si="23">Q38-R38</f>
        <v>0</v>
      </c>
      <c r="T38" s="99" t="s">
        <v>66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ht="114.75" customHeight="1">
      <c r="A39" s="100" t="s">
        <v>40</v>
      </c>
      <c r="B39" s="101" t="s">
        <v>67</v>
      </c>
      <c r="C39" s="111" t="s">
        <v>68</v>
      </c>
      <c r="D39" s="95" t="s">
        <v>43</v>
      </c>
      <c r="E39" s="118"/>
      <c r="G39" s="114"/>
      <c r="H39" s="118"/>
      <c r="J39" s="114"/>
      <c r="K39" s="119">
        <v>4.0</v>
      </c>
      <c r="L39" s="116">
        <v>10000.0</v>
      </c>
      <c r="M39" s="98">
        <f t="shared" si="19"/>
        <v>40000</v>
      </c>
      <c r="N39" s="119">
        <v>4.0</v>
      </c>
      <c r="O39" s="116">
        <v>10000.0</v>
      </c>
      <c r="P39" s="98">
        <f t="shared" si="20"/>
        <v>40000</v>
      </c>
      <c r="Q39" s="98">
        <f t="shared" si="21"/>
        <v>40000</v>
      </c>
      <c r="R39" s="98">
        <f t="shared" si="22"/>
        <v>40000</v>
      </c>
      <c r="S39" s="98">
        <f t="shared" si="23"/>
        <v>0</v>
      </c>
      <c r="T39" s="99" t="s">
        <v>69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ht="100.5" customHeight="1">
      <c r="A40" s="100" t="s">
        <v>40</v>
      </c>
      <c r="B40" s="103" t="s">
        <v>70</v>
      </c>
      <c r="C40" s="111" t="s">
        <v>71</v>
      </c>
      <c r="D40" s="95" t="s">
        <v>43</v>
      </c>
      <c r="E40" s="118"/>
      <c r="G40" s="114"/>
      <c r="H40" s="118"/>
      <c r="J40" s="114"/>
      <c r="K40" s="119">
        <v>4.0</v>
      </c>
      <c r="L40" s="116">
        <v>7300.0</v>
      </c>
      <c r="M40" s="98">
        <f t="shared" si="19"/>
        <v>29200</v>
      </c>
      <c r="N40" s="119">
        <v>4.0</v>
      </c>
      <c r="O40" s="116">
        <v>7300.0</v>
      </c>
      <c r="P40" s="98">
        <f t="shared" si="20"/>
        <v>29200</v>
      </c>
      <c r="Q40" s="98">
        <f t="shared" si="21"/>
        <v>29200</v>
      </c>
      <c r="R40" s="98">
        <f t="shared" si="22"/>
        <v>29200</v>
      </c>
      <c r="S40" s="98">
        <f t="shared" si="23"/>
        <v>0</v>
      </c>
      <c r="T40" s="99" t="s">
        <v>72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ht="104.25" customHeight="1">
      <c r="A41" s="100" t="s">
        <v>40</v>
      </c>
      <c r="B41" s="103" t="s">
        <v>73</v>
      </c>
      <c r="C41" s="111" t="s">
        <v>74</v>
      </c>
      <c r="D41" s="95" t="s">
        <v>43</v>
      </c>
      <c r="E41" s="118"/>
      <c r="G41" s="114"/>
      <c r="H41" s="118"/>
      <c r="J41" s="114"/>
      <c r="K41" s="119">
        <v>4.0</v>
      </c>
      <c r="L41" s="116">
        <v>7000.0</v>
      </c>
      <c r="M41" s="98">
        <f t="shared" si="19"/>
        <v>28000</v>
      </c>
      <c r="N41" s="119">
        <v>4.0</v>
      </c>
      <c r="O41" s="116">
        <v>7000.0</v>
      </c>
      <c r="P41" s="98">
        <f t="shared" si="20"/>
        <v>28000</v>
      </c>
      <c r="Q41" s="98">
        <f t="shared" si="21"/>
        <v>28000</v>
      </c>
      <c r="R41" s="98">
        <f t="shared" si="22"/>
        <v>28000</v>
      </c>
      <c r="S41" s="98">
        <f t="shared" si="23"/>
        <v>0</v>
      </c>
      <c r="T41" s="99" t="s">
        <v>75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ht="112.5" customHeight="1">
      <c r="A42" s="100" t="s">
        <v>40</v>
      </c>
      <c r="B42" s="103" t="s">
        <v>76</v>
      </c>
      <c r="C42" s="111" t="s">
        <v>77</v>
      </c>
      <c r="D42" s="95" t="s">
        <v>43</v>
      </c>
      <c r="E42" s="122"/>
      <c r="F42" s="123"/>
      <c r="G42" s="124"/>
      <c r="H42" s="122"/>
      <c r="I42" s="123"/>
      <c r="J42" s="124"/>
      <c r="K42" s="119">
        <v>4.0</v>
      </c>
      <c r="L42" s="116">
        <v>6500.0</v>
      </c>
      <c r="M42" s="98">
        <f t="shared" si="19"/>
        <v>26000</v>
      </c>
      <c r="N42" s="119">
        <v>4.0</v>
      </c>
      <c r="O42" s="116">
        <v>6500.0</v>
      </c>
      <c r="P42" s="98">
        <f t="shared" si="20"/>
        <v>26000</v>
      </c>
      <c r="Q42" s="98">
        <f t="shared" si="21"/>
        <v>26000</v>
      </c>
      <c r="R42" s="98">
        <f t="shared" si="22"/>
        <v>26000</v>
      </c>
      <c r="S42" s="98">
        <f t="shared" si="23"/>
        <v>0</v>
      </c>
      <c r="T42" s="99" t="s">
        <v>78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ht="30.0" customHeight="1">
      <c r="A43" s="125" t="s">
        <v>79</v>
      </c>
      <c r="B43" s="126"/>
      <c r="C43" s="127"/>
      <c r="D43" s="128"/>
      <c r="E43" s="129"/>
      <c r="F43" s="130"/>
      <c r="G43" s="131">
        <f>G26+G30+G37</f>
        <v>0</v>
      </c>
      <c r="H43" s="129"/>
      <c r="I43" s="130"/>
      <c r="J43" s="131">
        <f>J26+J30+J37</f>
        <v>0</v>
      </c>
      <c r="K43" s="129"/>
      <c r="L43" s="130"/>
      <c r="M43" s="131">
        <f>M26+M30+M37</f>
        <v>298454.56</v>
      </c>
      <c r="N43" s="129"/>
      <c r="O43" s="130"/>
      <c r="P43" s="131">
        <f t="shared" ref="P43:S43" si="24">P26+P30+P37</f>
        <v>298454.56</v>
      </c>
      <c r="Q43" s="131">
        <f t="shared" si="24"/>
        <v>298454.56</v>
      </c>
      <c r="R43" s="131">
        <f t="shared" si="24"/>
        <v>298454.56</v>
      </c>
      <c r="S43" s="131">
        <f t="shared" si="24"/>
        <v>0</v>
      </c>
      <c r="T43" s="132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ht="30.0" customHeight="1">
      <c r="A44" s="85" t="s">
        <v>29</v>
      </c>
      <c r="B44" s="86" t="s">
        <v>80</v>
      </c>
      <c r="C44" s="85" t="s">
        <v>81</v>
      </c>
      <c r="D44" s="87"/>
      <c r="E44" s="88"/>
      <c r="F44" s="89"/>
      <c r="G44" s="133"/>
      <c r="H44" s="88"/>
      <c r="I44" s="89"/>
      <c r="J44" s="133"/>
      <c r="K44" s="88"/>
      <c r="L44" s="89"/>
      <c r="M44" s="133"/>
      <c r="N44" s="88"/>
      <c r="O44" s="89"/>
      <c r="P44" s="133"/>
      <c r="Q44" s="133"/>
      <c r="R44" s="133"/>
      <c r="S44" s="133"/>
      <c r="T44" s="91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ht="30.0" customHeight="1">
      <c r="A45" s="92" t="s">
        <v>40</v>
      </c>
      <c r="B45" s="134" t="s">
        <v>82</v>
      </c>
      <c r="C45" s="94" t="s">
        <v>83</v>
      </c>
      <c r="D45" s="95"/>
      <c r="E45" s="96"/>
      <c r="F45" s="135">
        <v>0.22</v>
      </c>
      <c r="G45" s="98">
        <f t="shared" ref="G45:G46" si="25">E45*F45</f>
        <v>0</v>
      </c>
      <c r="H45" s="96"/>
      <c r="I45" s="135">
        <v>0.22</v>
      </c>
      <c r="J45" s="98">
        <f t="shared" ref="J45:J46" si="26">H45*I45</f>
        <v>0</v>
      </c>
      <c r="K45" s="96"/>
      <c r="L45" s="135">
        <v>0.22</v>
      </c>
      <c r="M45" s="98">
        <f t="shared" ref="M45:M46" si="27">K45*L45</f>
        <v>0</v>
      </c>
      <c r="N45" s="96"/>
      <c r="O45" s="135">
        <v>0.22</v>
      </c>
      <c r="P45" s="98">
        <f>N45*O45</f>
        <v>0</v>
      </c>
      <c r="Q45" s="98">
        <f t="shared" ref="Q45:Q46" si="28">G45+M45</f>
        <v>0</v>
      </c>
      <c r="R45" s="98">
        <f t="shared" ref="R45:R46" si="29">J45+P45</f>
        <v>0</v>
      </c>
      <c r="S45" s="98">
        <f t="shared" ref="S45:S46" si="30">Q45-R45</f>
        <v>0</v>
      </c>
      <c r="T45" s="9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00" t="s">
        <v>40</v>
      </c>
      <c r="B46" s="101" t="s">
        <v>84</v>
      </c>
      <c r="C46" s="94" t="s">
        <v>47</v>
      </c>
      <c r="D46" s="95"/>
      <c r="E46" s="96"/>
      <c r="F46" s="135">
        <v>0.22</v>
      </c>
      <c r="G46" s="98">
        <f t="shared" si="25"/>
        <v>0</v>
      </c>
      <c r="H46" s="96"/>
      <c r="I46" s="135">
        <v>0.22</v>
      </c>
      <c r="J46" s="98">
        <f t="shared" si="26"/>
        <v>0</v>
      </c>
      <c r="K46" s="136">
        <f>119254.56</f>
        <v>119254.56</v>
      </c>
      <c r="L46" s="135">
        <v>0.22</v>
      </c>
      <c r="M46" s="98">
        <f t="shared" si="27"/>
        <v>26236.0032</v>
      </c>
      <c r="N46" s="136">
        <f>P30</f>
        <v>119254.56</v>
      </c>
      <c r="O46" s="135">
        <v>0.22</v>
      </c>
      <c r="P46" s="98">
        <f>26236.02</f>
        <v>26236.02</v>
      </c>
      <c r="Q46" s="98">
        <f t="shared" si="28"/>
        <v>26236.0032</v>
      </c>
      <c r="R46" s="98">
        <f t="shared" si="29"/>
        <v>26236.02</v>
      </c>
      <c r="S46" s="98">
        <f t="shared" si="30"/>
        <v>-0.0168</v>
      </c>
      <c r="T46" s="9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30.0" customHeight="1">
      <c r="A47" s="125" t="s">
        <v>85</v>
      </c>
      <c r="B47" s="126"/>
      <c r="C47" s="127"/>
      <c r="D47" s="128"/>
      <c r="E47" s="129"/>
      <c r="F47" s="130"/>
      <c r="G47" s="131">
        <f>SUM(G45:G46)</f>
        <v>0</v>
      </c>
      <c r="H47" s="129"/>
      <c r="I47" s="130"/>
      <c r="J47" s="131">
        <f>SUM(J45:J46)</f>
        <v>0</v>
      </c>
      <c r="K47" s="129"/>
      <c r="L47" s="130"/>
      <c r="M47" s="131">
        <f>SUM(M45:M46)</f>
        <v>26236.0032</v>
      </c>
      <c r="N47" s="129"/>
      <c r="O47" s="130"/>
      <c r="P47" s="131">
        <f t="shared" ref="P47:S47" si="31">SUM(P45:P46)</f>
        <v>26236.02</v>
      </c>
      <c r="Q47" s="131">
        <f t="shared" si="31"/>
        <v>26236.0032</v>
      </c>
      <c r="R47" s="131">
        <f t="shared" si="31"/>
        <v>26236.02</v>
      </c>
      <c r="S47" s="131">
        <f t="shared" si="31"/>
        <v>-0.0168</v>
      </c>
      <c r="T47" s="132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ht="30.0" customHeight="1">
      <c r="A48" s="85" t="s">
        <v>29</v>
      </c>
      <c r="B48" s="86" t="s">
        <v>86</v>
      </c>
      <c r="C48" s="85" t="s">
        <v>87</v>
      </c>
      <c r="D48" s="87"/>
      <c r="E48" s="88"/>
      <c r="F48" s="89"/>
      <c r="G48" s="133"/>
      <c r="H48" s="88"/>
      <c r="I48" s="89"/>
      <c r="J48" s="133"/>
      <c r="K48" s="88"/>
      <c r="L48" s="89"/>
      <c r="M48" s="133"/>
      <c r="N48" s="88"/>
      <c r="O48" s="89"/>
      <c r="P48" s="133"/>
      <c r="Q48" s="133"/>
      <c r="R48" s="133"/>
      <c r="S48" s="133"/>
      <c r="T48" s="91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ht="30.0" customHeight="1">
      <c r="A49" s="92" t="s">
        <v>40</v>
      </c>
      <c r="B49" s="134" t="s">
        <v>88</v>
      </c>
      <c r="C49" s="137" t="s">
        <v>89</v>
      </c>
      <c r="D49" s="95" t="s">
        <v>43</v>
      </c>
      <c r="E49" s="96"/>
      <c r="F49" s="97"/>
      <c r="G49" s="98">
        <f t="shared" ref="G49:G51" si="32">E49*F49</f>
        <v>0</v>
      </c>
      <c r="H49" s="96"/>
      <c r="I49" s="97"/>
      <c r="J49" s="98">
        <f t="shared" ref="J49:J51" si="33">H49*I49</f>
        <v>0</v>
      </c>
      <c r="K49" s="96"/>
      <c r="L49" s="97"/>
      <c r="M49" s="98">
        <f t="shared" ref="M49:M51" si="34">K49*L49</f>
        <v>0</v>
      </c>
      <c r="N49" s="96"/>
      <c r="O49" s="97"/>
      <c r="P49" s="98">
        <f t="shared" ref="P49:P51" si="35">N49*O49</f>
        <v>0</v>
      </c>
      <c r="Q49" s="98">
        <f t="shared" ref="Q49:Q51" si="36">G49+M49</f>
        <v>0</v>
      </c>
      <c r="R49" s="98">
        <f t="shared" ref="R49:R51" si="37">J49+P49</f>
        <v>0</v>
      </c>
      <c r="S49" s="98">
        <f t="shared" ref="S49:S51" si="38">Q49-R49</f>
        <v>0</v>
      </c>
      <c r="T49" s="9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00" t="s">
        <v>40</v>
      </c>
      <c r="B50" s="101" t="s">
        <v>90</v>
      </c>
      <c r="C50" s="137" t="s">
        <v>89</v>
      </c>
      <c r="D50" s="95" t="s">
        <v>43</v>
      </c>
      <c r="E50" s="96"/>
      <c r="F50" s="97"/>
      <c r="G50" s="98">
        <f t="shared" si="32"/>
        <v>0</v>
      </c>
      <c r="H50" s="96"/>
      <c r="I50" s="97"/>
      <c r="J50" s="98">
        <f t="shared" si="33"/>
        <v>0</v>
      </c>
      <c r="K50" s="96"/>
      <c r="L50" s="97"/>
      <c r="M50" s="98">
        <f t="shared" si="34"/>
        <v>0</v>
      </c>
      <c r="N50" s="96"/>
      <c r="O50" s="97"/>
      <c r="P50" s="98">
        <f t="shared" si="35"/>
        <v>0</v>
      </c>
      <c r="Q50" s="98">
        <f t="shared" si="36"/>
        <v>0</v>
      </c>
      <c r="R50" s="98">
        <f t="shared" si="37"/>
        <v>0</v>
      </c>
      <c r="S50" s="98">
        <f t="shared" si="38"/>
        <v>0</v>
      </c>
      <c r="T50" s="9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02" t="s">
        <v>40</v>
      </c>
      <c r="B51" s="103" t="s">
        <v>91</v>
      </c>
      <c r="C51" s="137" t="s">
        <v>89</v>
      </c>
      <c r="D51" s="105" t="s">
        <v>43</v>
      </c>
      <c r="E51" s="106"/>
      <c r="F51" s="107"/>
      <c r="G51" s="108">
        <f t="shared" si="32"/>
        <v>0</v>
      </c>
      <c r="H51" s="106"/>
      <c r="I51" s="107"/>
      <c r="J51" s="108">
        <f t="shared" si="33"/>
        <v>0</v>
      </c>
      <c r="K51" s="106"/>
      <c r="L51" s="107"/>
      <c r="M51" s="108">
        <f t="shared" si="34"/>
        <v>0</v>
      </c>
      <c r="N51" s="106"/>
      <c r="O51" s="107"/>
      <c r="P51" s="108">
        <f t="shared" si="35"/>
        <v>0</v>
      </c>
      <c r="Q51" s="98">
        <f t="shared" si="36"/>
        <v>0</v>
      </c>
      <c r="R51" s="98">
        <f t="shared" si="37"/>
        <v>0</v>
      </c>
      <c r="S51" s="98">
        <f t="shared" si="38"/>
        <v>0</v>
      </c>
      <c r="T51" s="10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30.0" customHeight="1">
      <c r="A52" s="125" t="s">
        <v>92</v>
      </c>
      <c r="B52" s="126"/>
      <c r="C52" s="127"/>
      <c r="D52" s="128"/>
      <c r="E52" s="129"/>
      <c r="F52" s="130"/>
      <c r="G52" s="131">
        <f>SUM(G49:G51)</f>
        <v>0</v>
      </c>
      <c r="H52" s="129"/>
      <c r="I52" s="130"/>
      <c r="J52" s="131">
        <f>SUM(J49:J51)</f>
        <v>0</v>
      </c>
      <c r="K52" s="129"/>
      <c r="L52" s="130"/>
      <c r="M52" s="131">
        <f>SUM(M49:M51)</f>
        <v>0</v>
      </c>
      <c r="N52" s="129"/>
      <c r="O52" s="130"/>
      <c r="P52" s="131">
        <f t="shared" ref="P52:S52" si="39">SUM(P49:P51)</f>
        <v>0</v>
      </c>
      <c r="Q52" s="131">
        <f t="shared" si="39"/>
        <v>0</v>
      </c>
      <c r="R52" s="131">
        <f t="shared" si="39"/>
        <v>0</v>
      </c>
      <c r="S52" s="131">
        <f t="shared" si="39"/>
        <v>0</v>
      </c>
      <c r="T52" s="13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ht="30.0" customHeight="1">
      <c r="A53" s="85" t="s">
        <v>29</v>
      </c>
      <c r="B53" s="86" t="s">
        <v>93</v>
      </c>
      <c r="C53" s="138" t="s">
        <v>94</v>
      </c>
      <c r="D53" s="87"/>
      <c r="E53" s="88"/>
      <c r="F53" s="89"/>
      <c r="G53" s="133"/>
      <c r="H53" s="88"/>
      <c r="I53" s="89"/>
      <c r="J53" s="133"/>
      <c r="K53" s="88"/>
      <c r="L53" s="89"/>
      <c r="M53" s="133"/>
      <c r="N53" s="88"/>
      <c r="O53" s="89"/>
      <c r="P53" s="133"/>
      <c r="Q53" s="133"/>
      <c r="R53" s="133"/>
      <c r="S53" s="133"/>
      <c r="T53" s="91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ht="30.0" customHeight="1">
      <c r="A54" s="92" t="s">
        <v>40</v>
      </c>
      <c r="B54" s="134" t="s">
        <v>95</v>
      </c>
      <c r="C54" s="137" t="s">
        <v>96</v>
      </c>
      <c r="D54" s="95" t="s">
        <v>43</v>
      </c>
      <c r="E54" s="96"/>
      <c r="F54" s="97"/>
      <c r="G54" s="98">
        <f t="shared" ref="G54:G57" si="40">E54*F54</f>
        <v>0</v>
      </c>
      <c r="H54" s="96"/>
      <c r="I54" s="97"/>
      <c r="J54" s="98">
        <f t="shared" ref="J54:J57" si="41">H54*I54</f>
        <v>0</v>
      </c>
      <c r="K54" s="96"/>
      <c r="L54" s="97"/>
      <c r="M54" s="98">
        <f t="shared" ref="M54:M57" si="42">K54*L54</f>
        <v>0</v>
      </c>
      <c r="N54" s="96"/>
      <c r="O54" s="97"/>
      <c r="P54" s="98">
        <f t="shared" ref="P54:P57" si="43">N54*O54</f>
        <v>0</v>
      </c>
      <c r="Q54" s="98">
        <f t="shared" ref="Q54:Q57" si="44">G54+M54</f>
        <v>0</v>
      </c>
      <c r="R54" s="98">
        <f t="shared" ref="R54:R57" si="45">J54+P54</f>
        <v>0</v>
      </c>
      <c r="S54" s="98">
        <f t="shared" ref="S54:S57" si="46">Q54-R54</f>
        <v>0</v>
      </c>
      <c r="T54" s="9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30.0" customHeight="1">
      <c r="A55" s="100" t="s">
        <v>40</v>
      </c>
      <c r="B55" s="103" t="s">
        <v>97</v>
      </c>
      <c r="C55" s="137" t="s">
        <v>98</v>
      </c>
      <c r="D55" s="95" t="s">
        <v>43</v>
      </c>
      <c r="E55" s="96"/>
      <c r="F55" s="97"/>
      <c r="G55" s="98">
        <f t="shared" si="40"/>
        <v>0</v>
      </c>
      <c r="H55" s="96"/>
      <c r="I55" s="97"/>
      <c r="J55" s="98">
        <f t="shared" si="41"/>
        <v>0</v>
      </c>
      <c r="K55" s="96"/>
      <c r="L55" s="97"/>
      <c r="M55" s="98">
        <f t="shared" si="42"/>
        <v>0</v>
      </c>
      <c r="N55" s="96"/>
      <c r="O55" s="97"/>
      <c r="P55" s="98">
        <f t="shared" si="43"/>
        <v>0</v>
      </c>
      <c r="Q55" s="98">
        <f t="shared" si="44"/>
        <v>0</v>
      </c>
      <c r="R55" s="98">
        <f t="shared" si="45"/>
        <v>0</v>
      </c>
      <c r="S55" s="98">
        <f t="shared" si="46"/>
        <v>0</v>
      </c>
      <c r="T55" s="9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30.0" customHeight="1">
      <c r="A56" s="100" t="s">
        <v>40</v>
      </c>
      <c r="B56" s="101" t="s">
        <v>99</v>
      </c>
      <c r="C56" s="139" t="s">
        <v>100</v>
      </c>
      <c r="D56" s="95" t="s">
        <v>43</v>
      </c>
      <c r="E56" s="96"/>
      <c r="F56" s="97"/>
      <c r="G56" s="98">
        <f t="shared" si="40"/>
        <v>0</v>
      </c>
      <c r="H56" s="96"/>
      <c r="I56" s="97"/>
      <c r="J56" s="98">
        <f t="shared" si="41"/>
        <v>0</v>
      </c>
      <c r="K56" s="96"/>
      <c r="L56" s="97"/>
      <c r="M56" s="98">
        <f t="shared" si="42"/>
        <v>0</v>
      </c>
      <c r="N56" s="96"/>
      <c r="O56" s="97"/>
      <c r="P56" s="98">
        <f t="shared" si="43"/>
        <v>0</v>
      </c>
      <c r="Q56" s="98">
        <f t="shared" si="44"/>
        <v>0</v>
      </c>
      <c r="R56" s="98">
        <f t="shared" si="45"/>
        <v>0</v>
      </c>
      <c r="S56" s="98">
        <f t="shared" si="46"/>
        <v>0</v>
      </c>
      <c r="T56" s="9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45.75" customHeight="1">
      <c r="A57" s="102" t="s">
        <v>40</v>
      </c>
      <c r="B57" s="101" t="s">
        <v>101</v>
      </c>
      <c r="C57" s="140" t="s">
        <v>102</v>
      </c>
      <c r="D57" s="105" t="s">
        <v>43</v>
      </c>
      <c r="E57" s="106"/>
      <c r="F57" s="107"/>
      <c r="G57" s="108">
        <f t="shared" si="40"/>
        <v>0</v>
      </c>
      <c r="H57" s="106"/>
      <c r="I57" s="107"/>
      <c r="J57" s="108">
        <f t="shared" si="41"/>
        <v>0</v>
      </c>
      <c r="K57" s="106"/>
      <c r="L57" s="107"/>
      <c r="M57" s="108">
        <f t="shared" si="42"/>
        <v>0</v>
      </c>
      <c r="N57" s="106"/>
      <c r="O57" s="107"/>
      <c r="P57" s="108">
        <f t="shared" si="43"/>
        <v>0</v>
      </c>
      <c r="Q57" s="98">
        <f t="shared" si="44"/>
        <v>0</v>
      </c>
      <c r="R57" s="98">
        <f t="shared" si="45"/>
        <v>0</v>
      </c>
      <c r="S57" s="98">
        <f t="shared" si="46"/>
        <v>0</v>
      </c>
      <c r="T57" s="10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30.0" customHeight="1">
      <c r="A58" s="141" t="s">
        <v>103</v>
      </c>
      <c r="B58" s="126"/>
      <c r="C58" s="127"/>
      <c r="D58" s="128"/>
      <c r="E58" s="129"/>
      <c r="F58" s="130"/>
      <c r="G58" s="131">
        <f>SUM(G54:G57)</f>
        <v>0</v>
      </c>
      <c r="H58" s="129"/>
      <c r="I58" s="130"/>
      <c r="J58" s="131">
        <f>SUM(J54:J57)</f>
        <v>0</v>
      </c>
      <c r="K58" s="129"/>
      <c r="L58" s="130"/>
      <c r="M58" s="131">
        <f>SUM(M54:M57)</f>
        <v>0</v>
      </c>
      <c r="N58" s="129"/>
      <c r="O58" s="130"/>
      <c r="P58" s="131">
        <f t="shared" ref="P58:S58" si="47">SUM(P54:P57)</f>
        <v>0</v>
      </c>
      <c r="Q58" s="131">
        <f t="shared" si="47"/>
        <v>0</v>
      </c>
      <c r="R58" s="131">
        <f t="shared" si="47"/>
        <v>0</v>
      </c>
      <c r="S58" s="131">
        <f t="shared" si="47"/>
        <v>0</v>
      </c>
      <c r="T58" s="13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ht="30.0" customHeight="1">
      <c r="A59" s="85" t="s">
        <v>29</v>
      </c>
      <c r="B59" s="86" t="s">
        <v>104</v>
      </c>
      <c r="C59" s="85" t="s">
        <v>105</v>
      </c>
      <c r="D59" s="87"/>
      <c r="E59" s="88"/>
      <c r="F59" s="89"/>
      <c r="G59" s="133"/>
      <c r="H59" s="88"/>
      <c r="I59" s="89"/>
      <c r="J59" s="133"/>
      <c r="K59" s="88"/>
      <c r="L59" s="89"/>
      <c r="M59" s="133"/>
      <c r="N59" s="88"/>
      <c r="O59" s="89"/>
      <c r="P59" s="133"/>
      <c r="Q59" s="133"/>
      <c r="R59" s="133"/>
      <c r="S59" s="133"/>
      <c r="T59" s="91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ht="30.0" customHeight="1">
      <c r="A60" s="92" t="s">
        <v>40</v>
      </c>
      <c r="B60" s="134" t="s">
        <v>106</v>
      </c>
      <c r="C60" s="142" t="s">
        <v>107</v>
      </c>
      <c r="D60" s="95" t="s">
        <v>43</v>
      </c>
      <c r="E60" s="96"/>
      <c r="F60" s="97"/>
      <c r="G60" s="98">
        <f t="shared" ref="G60:G62" si="48">E60*F60</f>
        <v>0</v>
      </c>
      <c r="H60" s="96"/>
      <c r="I60" s="97"/>
      <c r="J60" s="98">
        <f t="shared" ref="J60:J62" si="49">H60*I60</f>
        <v>0</v>
      </c>
      <c r="K60" s="96"/>
      <c r="L60" s="97"/>
      <c r="M60" s="98">
        <f t="shared" ref="M60:M62" si="50">K60*L60</f>
        <v>0</v>
      </c>
      <c r="N60" s="96"/>
      <c r="O60" s="97"/>
      <c r="P60" s="98">
        <f t="shared" ref="P60:P62" si="51">N60*O60</f>
        <v>0</v>
      </c>
      <c r="Q60" s="98">
        <f t="shared" ref="Q60:Q62" si="52">G60+M60</f>
        <v>0</v>
      </c>
      <c r="R60" s="98">
        <f t="shared" ref="R60:R62" si="53">J60+P60</f>
        <v>0</v>
      </c>
      <c r="S60" s="98">
        <f t="shared" ref="S60:S62" si="54">Q60-R60</f>
        <v>0</v>
      </c>
      <c r="T60" s="9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0" t="s">
        <v>40</v>
      </c>
      <c r="B61" s="101" t="s">
        <v>108</v>
      </c>
      <c r="C61" s="142" t="s">
        <v>109</v>
      </c>
      <c r="D61" s="95" t="s">
        <v>43</v>
      </c>
      <c r="E61" s="96"/>
      <c r="F61" s="97"/>
      <c r="G61" s="98">
        <f t="shared" si="48"/>
        <v>0</v>
      </c>
      <c r="H61" s="96"/>
      <c r="I61" s="97"/>
      <c r="J61" s="98">
        <f t="shared" si="49"/>
        <v>0</v>
      </c>
      <c r="K61" s="96"/>
      <c r="L61" s="97"/>
      <c r="M61" s="98">
        <f t="shared" si="50"/>
        <v>0</v>
      </c>
      <c r="N61" s="96"/>
      <c r="O61" s="97"/>
      <c r="P61" s="98">
        <f t="shared" si="51"/>
        <v>0</v>
      </c>
      <c r="Q61" s="98">
        <f t="shared" si="52"/>
        <v>0</v>
      </c>
      <c r="R61" s="98">
        <f t="shared" si="53"/>
        <v>0</v>
      </c>
      <c r="S61" s="98">
        <f t="shared" si="54"/>
        <v>0</v>
      </c>
      <c r="T61" s="9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02" t="s">
        <v>40</v>
      </c>
      <c r="B62" s="103" t="s">
        <v>110</v>
      </c>
      <c r="C62" s="143" t="s">
        <v>111</v>
      </c>
      <c r="D62" s="105" t="s">
        <v>43</v>
      </c>
      <c r="E62" s="106"/>
      <c r="F62" s="107"/>
      <c r="G62" s="108">
        <f t="shared" si="48"/>
        <v>0</v>
      </c>
      <c r="H62" s="106"/>
      <c r="I62" s="107"/>
      <c r="J62" s="108">
        <f t="shared" si="49"/>
        <v>0</v>
      </c>
      <c r="K62" s="106"/>
      <c r="L62" s="107"/>
      <c r="M62" s="108">
        <f t="shared" si="50"/>
        <v>0</v>
      </c>
      <c r="N62" s="106"/>
      <c r="O62" s="107"/>
      <c r="P62" s="108">
        <f t="shared" si="51"/>
        <v>0</v>
      </c>
      <c r="Q62" s="98">
        <f t="shared" si="52"/>
        <v>0</v>
      </c>
      <c r="R62" s="98">
        <f t="shared" si="53"/>
        <v>0</v>
      </c>
      <c r="S62" s="98">
        <f t="shared" si="54"/>
        <v>0</v>
      </c>
      <c r="T62" s="10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25" t="s">
        <v>112</v>
      </c>
      <c r="B63" s="126"/>
      <c r="C63" s="127"/>
      <c r="D63" s="128"/>
      <c r="E63" s="129"/>
      <c r="F63" s="130"/>
      <c r="G63" s="131">
        <f>SUM(G60:G62)</f>
        <v>0</v>
      </c>
      <c r="H63" s="129"/>
      <c r="I63" s="130"/>
      <c r="J63" s="131">
        <f>SUM(J60:J62)</f>
        <v>0</v>
      </c>
      <c r="K63" s="129"/>
      <c r="L63" s="130"/>
      <c r="M63" s="131">
        <f>SUM(M60:M62)</f>
        <v>0</v>
      </c>
      <c r="N63" s="129"/>
      <c r="O63" s="130"/>
      <c r="P63" s="131">
        <f t="shared" ref="P63:S63" si="55">SUM(P60:P62)</f>
        <v>0</v>
      </c>
      <c r="Q63" s="131">
        <f t="shared" si="55"/>
        <v>0</v>
      </c>
      <c r="R63" s="131">
        <f t="shared" si="55"/>
        <v>0</v>
      </c>
      <c r="S63" s="131">
        <f t="shared" si="55"/>
        <v>0</v>
      </c>
      <c r="T63" s="132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ht="30.0" customHeight="1">
      <c r="A64" s="85" t="s">
        <v>29</v>
      </c>
      <c r="B64" s="86" t="s">
        <v>113</v>
      </c>
      <c r="C64" s="85" t="s">
        <v>114</v>
      </c>
      <c r="D64" s="87"/>
      <c r="E64" s="88"/>
      <c r="F64" s="89"/>
      <c r="G64" s="133"/>
      <c r="H64" s="88"/>
      <c r="I64" s="89"/>
      <c r="J64" s="133"/>
      <c r="K64" s="88"/>
      <c r="L64" s="89"/>
      <c r="M64" s="133"/>
      <c r="N64" s="88"/>
      <c r="O64" s="89"/>
      <c r="P64" s="133"/>
      <c r="Q64" s="133"/>
      <c r="R64" s="133"/>
      <c r="S64" s="133"/>
      <c r="T64" s="91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ht="30.0" customHeight="1">
      <c r="A65" s="92" t="s">
        <v>40</v>
      </c>
      <c r="B65" s="134" t="s">
        <v>115</v>
      </c>
      <c r="C65" s="142" t="s">
        <v>116</v>
      </c>
      <c r="D65" s="95" t="s">
        <v>117</v>
      </c>
      <c r="E65" s="96"/>
      <c r="F65" s="97"/>
      <c r="G65" s="98">
        <f t="shared" ref="G65:G67" si="56">E65*F65</f>
        <v>0</v>
      </c>
      <c r="H65" s="96"/>
      <c r="I65" s="97"/>
      <c r="J65" s="98">
        <f t="shared" ref="J65:J67" si="57">H65*I65</f>
        <v>0</v>
      </c>
      <c r="K65" s="96"/>
      <c r="L65" s="97"/>
      <c r="M65" s="98">
        <f t="shared" ref="M65:M67" si="58">K65*L65</f>
        <v>0</v>
      </c>
      <c r="N65" s="96"/>
      <c r="O65" s="97"/>
      <c r="P65" s="98">
        <f t="shared" ref="P65:P67" si="59">N65*O65</f>
        <v>0</v>
      </c>
      <c r="Q65" s="98">
        <f t="shared" ref="Q65:Q67" si="60">G65+M65</f>
        <v>0</v>
      </c>
      <c r="R65" s="98">
        <f t="shared" ref="R65:R67" si="61">J65+P65</f>
        <v>0</v>
      </c>
      <c r="S65" s="98">
        <f t="shared" ref="S65:S67" si="62">Q65-R65</f>
        <v>0</v>
      </c>
      <c r="T65" s="9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0" t="s">
        <v>40</v>
      </c>
      <c r="B66" s="101" t="s">
        <v>118</v>
      </c>
      <c r="C66" s="142" t="s">
        <v>116</v>
      </c>
      <c r="D66" s="95" t="s">
        <v>117</v>
      </c>
      <c r="E66" s="96"/>
      <c r="F66" s="97"/>
      <c r="G66" s="98">
        <f t="shared" si="56"/>
        <v>0</v>
      </c>
      <c r="H66" s="96"/>
      <c r="I66" s="97"/>
      <c r="J66" s="98">
        <f t="shared" si="57"/>
        <v>0</v>
      </c>
      <c r="K66" s="96"/>
      <c r="L66" s="97"/>
      <c r="M66" s="98">
        <f t="shared" si="58"/>
        <v>0</v>
      </c>
      <c r="N66" s="96"/>
      <c r="O66" s="97"/>
      <c r="P66" s="98">
        <f t="shared" si="59"/>
        <v>0</v>
      </c>
      <c r="Q66" s="98">
        <f t="shared" si="60"/>
        <v>0</v>
      </c>
      <c r="R66" s="98">
        <f t="shared" si="61"/>
        <v>0</v>
      </c>
      <c r="S66" s="98">
        <f t="shared" si="62"/>
        <v>0</v>
      </c>
      <c r="T66" s="9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02" t="s">
        <v>40</v>
      </c>
      <c r="B67" s="103" t="s">
        <v>119</v>
      </c>
      <c r="C67" s="143" t="s">
        <v>116</v>
      </c>
      <c r="D67" s="105" t="s">
        <v>117</v>
      </c>
      <c r="E67" s="106"/>
      <c r="F67" s="107"/>
      <c r="G67" s="108">
        <f t="shared" si="56"/>
        <v>0</v>
      </c>
      <c r="H67" s="106"/>
      <c r="I67" s="107"/>
      <c r="J67" s="108">
        <f t="shared" si="57"/>
        <v>0</v>
      </c>
      <c r="K67" s="106"/>
      <c r="L67" s="107"/>
      <c r="M67" s="108">
        <f t="shared" si="58"/>
        <v>0</v>
      </c>
      <c r="N67" s="106"/>
      <c r="O67" s="107"/>
      <c r="P67" s="108">
        <f t="shared" si="59"/>
        <v>0</v>
      </c>
      <c r="Q67" s="98">
        <f t="shared" si="60"/>
        <v>0</v>
      </c>
      <c r="R67" s="98">
        <f t="shared" si="61"/>
        <v>0</v>
      </c>
      <c r="S67" s="98">
        <f t="shared" si="62"/>
        <v>0</v>
      </c>
      <c r="T67" s="10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25" t="s">
        <v>120</v>
      </c>
      <c r="B68" s="126"/>
      <c r="C68" s="127"/>
      <c r="D68" s="128"/>
      <c r="E68" s="129"/>
      <c r="F68" s="130"/>
      <c r="G68" s="131">
        <f>SUM(G65:G67)</f>
        <v>0</v>
      </c>
      <c r="H68" s="129"/>
      <c r="I68" s="130"/>
      <c r="J68" s="131">
        <f>SUM(J65:J67)</f>
        <v>0</v>
      </c>
      <c r="K68" s="129"/>
      <c r="L68" s="130"/>
      <c r="M68" s="131">
        <f>SUM(M65:M67)</f>
        <v>0</v>
      </c>
      <c r="N68" s="129"/>
      <c r="O68" s="130"/>
      <c r="P68" s="131">
        <f t="shared" ref="P68:S68" si="63">SUM(P65:P67)</f>
        <v>0</v>
      </c>
      <c r="Q68" s="131">
        <f t="shared" si="63"/>
        <v>0</v>
      </c>
      <c r="R68" s="131">
        <f t="shared" si="63"/>
        <v>0</v>
      </c>
      <c r="S68" s="131">
        <f t="shared" si="63"/>
        <v>0</v>
      </c>
      <c r="T68" s="132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ht="42.0" customHeight="1">
      <c r="A69" s="85" t="s">
        <v>29</v>
      </c>
      <c r="B69" s="86" t="s">
        <v>121</v>
      </c>
      <c r="C69" s="138" t="s">
        <v>122</v>
      </c>
      <c r="D69" s="87"/>
      <c r="E69" s="88"/>
      <c r="F69" s="89"/>
      <c r="G69" s="133"/>
      <c r="H69" s="88"/>
      <c r="I69" s="89"/>
      <c r="J69" s="133"/>
      <c r="K69" s="88"/>
      <c r="L69" s="89"/>
      <c r="M69" s="133"/>
      <c r="N69" s="88"/>
      <c r="O69" s="89"/>
      <c r="P69" s="133"/>
      <c r="Q69" s="133"/>
      <c r="R69" s="133"/>
      <c r="S69" s="133"/>
      <c r="T69" s="91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ht="30.0" customHeight="1">
      <c r="A70" s="92" t="s">
        <v>40</v>
      </c>
      <c r="B70" s="134" t="s">
        <v>123</v>
      </c>
      <c r="C70" s="142" t="s">
        <v>124</v>
      </c>
      <c r="D70" s="95" t="s">
        <v>43</v>
      </c>
      <c r="E70" s="96"/>
      <c r="F70" s="97"/>
      <c r="G70" s="98">
        <f t="shared" ref="G70:G72" si="64">E70*F70</f>
        <v>0</v>
      </c>
      <c r="H70" s="96"/>
      <c r="I70" s="97"/>
      <c r="J70" s="98">
        <f t="shared" ref="J70:J72" si="65">H70*I70</f>
        <v>0</v>
      </c>
      <c r="K70" s="96"/>
      <c r="L70" s="97"/>
      <c r="M70" s="98">
        <f t="shared" ref="M70:M72" si="66">K70*L70</f>
        <v>0</v>
      </c>
      <c r="N70" s="96"/>
      <c r="O70" s="97"/>
      <c r="P70" s="98">
        <f t="shared" ref="P70:P72" si="67">N70*O70</f>
        <v>0</v>
      </c>
      <c r="Q70" s="98">
        <f t="shared" ref="Q70:Q72" si="68">G70+M70</f>
        <v>0</v>
      </c>
      <c r="R70" s="98">
        <f t="shared" ref="R70:R72" si="69">J70+P70</f>
        <v>0</v>
      </c>
      <c r="S70" s="98">
        <f t="shared" ref="S70:S72" si="70">Q70-R70</f>
        <v>0</v>
      </c>
      <c r="T70" s="9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0.0" customHeight="1">
      <c r="A71" s="100" t="s">
        <v>40</v>
      </c>
      <c r="B71" s="101" t="s">
        <v>125</v>
      </c>
      <c r="C71" s="142" t="s">
        <v>126</v>
      </c>
      <c r="D71" s="95" t="s">
        <v>43</v>
      </c>
      <c r="E71" s="96"/>
      <c r="F71" s="97"/>
      <c r="G71" s="98">
        <f t="shared" si="64"/>
        <v>0</v>
      </c>
      <c r="H71" s="96"/>
      <c r="I71" s="97"/>
      <c r="J71" s="98">
        <f t="shared" si="65"/>
        <v>0</v>
      </c>
      <c r="K71" s="96"/>
      <c r="L71" s="97"/>
      <c r="M71" s="98">
        <f t="shared" si="66"/>
        <v>0</v>
      </c>
      <c r="N71" s="96"/>
      <c r="O71" s="97"/>
      <c r="P71" s="98">
        <f t="shared" si="67"/>
        <v>0</v>
      </c>
      <c r="Q71" s="98">
        <f t="shared" si="68"/>
        <v>0</v>
      </c>
      <c r="R71" s="98">
        <f t="shared" si="69"/>
        <v>0</v>
      </c>
      <c r="S71" s="98">
        <f t="shared" si="70"/>
        <v>0</v>
      </c>
      <c r="T71" s="9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261.75" customHeight="1">
      <c r="A72" s="102" t="s">
        <v>40</v>
      </c>
      <c r="B72" s="103" t="s">
        <v>127</v>
      </c>
      <c r="C72" s="143" t="s">
        <v>128</v>
      </c>
      <c r="D72" s="105" t="s">
        <v>43</v>
      </c>
      <c r="E72" s="106"/>
      <c r="F72" s="107"/>
      <c r="G72" s="108">
        <f t="shared" si="64"/>
        <v>0</v>
      </c>
      <c r="H72" s="106"/>
      <c r="I72" s="107"/>
      <c r="J72" s="108">
        <f t="shared" si="65"/>
        <v>0</v>
      </c>
      <c r="K72" s="106">
        <v>2.0</v>
      </c>
      <c r="L72" s="107">
        <v>14000.0</v>
      </c>
      <c r="M72" s="108">
        <f t="shared" si="66"/>
        <v>28000</v>
      </c>
      <c r="N72" s="106">
        <v>2.0</v>
      </c>
      <c r="O72" s="107">
        <v>14199.99</v>
      </c>
      <c r="P72" s="108">
        <f t="shared" si="67"/>
        <v>28399.98</v>
      </c>
      <c r="Q72" s="98">
        <f t="shared" si="68"/>
        <v>28000</v>
      </c>
      <c r="R72" s="98">
        <f t="shared" si="69"/>
        <v>28399.98</v>
      </c>
      <c r="S72" s="98">
        <f t="shared" si="70"/>
        <v>-399.98</v>
      </c>
      <c r="T72" s="109" t="s">
        <v>129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30.0" customHeight="1">
      <c r="A73" s="125" t="s">
        <v>130</v>
      </c>
      <c r="B73" s="126"/>
      <c r="C73" s="127"/>
      <c r="D73" s="128"/>
      <c r="E73" s="129"/>
      <c r="F73" s="130"/>
      <c r="G73" s="131">
        <f>SUM(G70:G72)</f>
        <v>0</v>
      </c>
      <c r="H73" s="129"/>
      <c r="I73" s="130"/>
      <c r="J73" s="131">
        <f>SUM(J70:J72)</f>
        <v>0</v>
      </c>
      <c r="K73" s="129"/>
      <c r="L73" s="130"/>
      <c r="M73" s="131">
        <f>SUM(M70:M72)</f>
        <v>28000</v>
      </c>
      <c r="N73" s="129"/>
      <c r="O73" s="130"/>
      <c r="P73" s="131">
        <f t="shared" ref="P73:S73" si="71">SUM(P70:P72)</f>
        <v>28399.98</v>
      </c>
      <c r="Q73" s="131">
        <f t="shared" si="71"/>
        <v>28000</v>
      </c>
      <c r="R73" s="131">
        <f t="shared" si="71"/>
        <v>28399.98</v>
      </c>
      <c r="S73" s="131">
        <f t="shared" si="71"/>
        <v>-399.98</v>
      </c>
      <c r="T73" s="132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ht="30.0" customHeight="1">
      <c r="A74" s="85" t="s">
        <v>29</v>
      </c>
      <c r="B74" s="86" t="s">
        <v>131</v>
      </c>
      <c r="C74" s="138" t="s">
        <v>132</v>
      </c>
      <c r="D74" s="87"/>
      <c r="E74" s="88"/>
      <c r="F74" s="89"/>
      <c r="G74" s="133"/>
      <c r="H74" s="88"/>
      <c r="I74" s="89"/>
      <c r="J74" s="133"/>
      <c r="K74" s="88"/>
      <c r="L74" s="89"/>
      <c r="M74" s="133"/>
      <c r="N74" s="88"/>
      <c r="O74" s="89"/>
      <c r="P74" s="133"/>
      <c r="Q74" s="133"/>
      <c r="R74" s="133"/>
      <c r="S74" s="133"/>
      <c r="T74" s="91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 ht="30.0" customHeight="1">
      <c r="A75" s="92" t="s">
        <v>40</v>
      </c>
      <c r="B75" s="134" t="s">
        <v>133</v>
      </c>
      <c r="C75" s="137" t="s">
        <v>134</v>
      </c>
      <c r="D75" s="95"/>
      <c r="E75" s="96"/>
      <c r="F75" s="97"/>
      <c r="G75" s="98">
        <f t="shared" ref="G75:G77" si="72">E75*F75</f>
        <v>0</v>
      </c>
      <c r="H75" s="96"/>
      <c r="I75" s="97"/>
      <c r="J75" s="98">
        <f t="shared" ref="J75:J77" si="73">H75*I75</f>
        <v>0</v>
      </c>
      <c r="K75" s="96"/>
      <c r="L75" s="97"/>
      <c r="M75" s="98">
        <f t="shared" ref="M75:M77" si="74">K75*L75</f>
        <v>0</v>
      </c>
      <c r="N75" s="96"/>
      <c r="O75" s="97"/>
      <c r="P75" s="98">
        <f t="shared" ref="P75:P77" si="75">N75*O75</f>
        <v>0</v>
      </c>
      <c r="Q75" s="98">
        <f t="shared" ref="Q75:Q77" si="76">G75+M75</f>
        <v>0</v>
      </c>
      <c r="R75" s="98">
        <f t="shared" ref="R75:R77" si="77">J75+P75</f>
        <v>0</v>
      </c>
      <c r="S75" s="98">
        <f t="shared" ref="S75:S77" si="78">Q75-R75</f>
        <v>0</v>
      </c>
      <c r="T75" s="9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71.25" customHeight="1">
      <c r="A76" s="92" t="s">
        <v>40</v>
      </c>
      <c r="B76" s="93" t="s">
        <v>135</v>
      </c>
      <c r="C76" s="137" t="s">
        <v>136</v>
      </c>
      <c r="D76" s="95" t="s">
        <v>43</v>
      </c>
      <c r="E76" s="96"/>
      <c r="F76" s="97"/>
      <c r="G76" s="98">
        <f t="shared" si="72"/>
        <v>0</v>
      </c>
      <c r="H76" s="96"/>
      <c r="I76" s="97"/>
      <c r="J76" s="98">
        <f t="shared" si="73"/>
        <v>0</v>
      </c>
      <c r="K76" s="96">
        <v>4.0</v>
      </c>
      <c r="L76" s="97">
        <v>100.0</v>
      </c>
      <c r="M76" s="98">
        <f t="shared" si="74"/>
        <v>400</v>
      </c>
      <c r="N76" s="96">
        <v>0.0</v>
      </c>
      <c r="O76" s="97">
        <v>0.0</v>
      </c>
      <c r="P76" s="98">
        <f t="shared" si="75"/>
        <v>0</v>
      </c>
      <c r="Q76" s="98">
        <f t="shared" si="76"/>
        <v>400</v>
      </c>
      <c r="R76" s="98">
        <f t="shared" si="77"/>
        <v>0</v>
      </c>
      <c r="S76" s="98">
        <f t="shared" si="78"/>
        <v>400</v>
      </c>
      <c r="T76" s="99" t="s">
        <v>137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00" t="s">
        <v>40</v>
      </c>
      <c r="B77" s="101" t="s">
        <v>138</v>
      </c>
      <c r="C77" s="137" t="s">
        <v>139</v>
      </c>
      <c r="D77" s="95"/>
      <c r="E77" s="96"/>
      <c r="F77" s="97"/>
      <c r="G77" s="98">
        <f t="shared" si="72"/>
        <v>0</v>
      </c>
      <c r="H77" s="96"/>
      <c r="I77" s="97"/>
      <c r="J77" s="98">
        <f t="shared" si="73"/>
        <v>0</v>
      </c>
      <c r="K77" s="96"/>
      <c r="L77" s="97"/>
      <c r="M77" s="98">
        <f t="shared" si="74"/>
        <v>0</v>
      </c>
      <c r="N77" s="96"/>
      <c r="O77" s="97"/>
      <c r="P77" s="98">
        <f t="shared" si="75"/>
        <v>0</v>
      </c>
      <c r="Q77" s="98">
        <f t="shared" si="76"/>
        <v>0</v>
      </c>
      <c r="R77" s="98">
        <f t="shared" si="77"/>
        <v>0</v>
      </c>
      <c r="S77" s="98">
        <f t="shared" si="78"/>
        <v>0</v>
      </c>
      <c r="T77" s="9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30.0" customHeight="1">
      <c r="A78" s="141" t="s">
        <v>140</v>
      </c>
      <c r="B78" s="144"/>
      <c r="C78" s="127"/>
      <c r="D78" s="128"/>
      <c r="E78" s="129"/>
      <c r="F78" s="130"/>
      <c r="G78" s="131">
        <f>SUM(G75:G77)</f>
        <v>0</v>
      </c>
      <c r="H78" s="129"/>
      <c r="I78" s="130"/>
      <c r="J78" s="131">
        <f>SUM(J75:J77)</f>
        <v>0</v>
      </c>
      <c r="K78" s="129"/>
      <c r="L78" s="130"/>
      <c r="M78" s="131">
        <f>SUM(M75:M77)</f>
        <v>400</v>
      </c>
      <c r="N78" s="129"/>
      <c r="O78" s="130"/>
      <c r="P78" s="131">
        <f t="shared" ref="P78:S78" si="79">SUM(P75:P77)</f>
        <v>0</v>
      </c>
      <c r="Q78" s="131">
        <f t="shared" si="79"/>
        <v>400</v>
      </c>
      <c r="R78" s="131">
        <f t="shared" si="79"/>
        <v>0</v>
      </c>
      <c r="S78" s="131">
        <f t="shared" si="79"/>
        <v>400</v>
      </c>
      <c r="T78" s="132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ht="30.0" customHeight="1">
      <c r="A79" s="85" t="s">
        <v>29</v>
      </c>
      <c r="B79" s="145" t="s">
        <v>141</v>
      </c>
      <c r="C79" s="146" t="s">
        <v>142</v>
      </c>
      <c r="D79" s="79"/>
      <c r="E79" s="88"/>
      <c r="F79" s="89"/>
      <c r="G79" s="133"/>
      <c r="H79" s="88"/>
      <c r="I79" s="89"/>
      <c r="J79" s="133"/>
      <c r="K79" s="88"/>
      <c r="L79" s="89"/>
      <c r="M79" s="133"/>
      <c r="N79" s="88"/>
      <c r="O79" s="89"/>
      <c r="P79" s="133"/>
      <c r="Q79" s="133"/>
      <c r="R79" s="133"/>
      <c r="S79" s="133"/>
      <c r="T79" s="91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 ht="177.75" customHeight="1">
      <c r="A80" s="92" t="s">
        <v>40</v>
      </c>
      <c r="B80" s="147" t="s">
        <v>143</v>
      </c>
      <c r="C80" s="139" t="s">
        <v>144</v>
      </c>
      <c r="D80" s="148" t="s">
        <v>43</v>
      </c>
      <c r="E80" s="149" t="s">
        <v>50</v>
      </c>
      <c r="F80" s="150"/>
      <c r="G80" s="151"/>
      <c r="H80" s="152" t="s">
        <v>50</v>
      </c>
      <c r="I80" s="150"/>
      <c r="J80" s="151"/>
      <c r="K80" s="96">
        <v>3.0</v>
      </c>
      <c r="L80" s="97">
        <v>8000.0</v>
      </c>
      <c r="M80" s="98">
        <f t="shared" ref="M80:M81" si="80">K80*L80</f>
        <v>24000</v>
      </c>
      <c r="N80" s="96">
        <v>3.0</v>
      </c>
      <c r="O80" s="97">
        <v>8000.0</v>
      </c>
      <c r="P80" s="98">
        <f t="shared" ref="P80:P81" si="81">N80*O80</f>
        <v>24000</v>
      </c>
      <c r="Q80" s="98">
        <f t="shared" ref="Q80:Q81" si="82">G80+M80</f>
        <v>24000</v>
      </c>
      <c r="R80" s="98">
        <f t="shared" ref="R80:R81" si="83">J80+P80</f>
        <v>24000</v>
      </c>
      <c r="S80" s="98">
        <f t="shared" ref="S80:S81" si="84">Q80-R80</f>
        <v>0</v>
      </c>
      <c r="T80" s="99" t="s">
        <v>145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30.0" customHeight="1">
      <c r="A81" s="100" t="s">
        <v>40</v>
      </c>
      <c r="B81" s="153" t="s">
        <v>146</v>
      </c>
      <c r="C81" s="139" t="s">
        <v>142</v>
      </c>
      <c r="D81" s="148"/>
      <c r="E81" s="154"/>
      <c r="F81" s="154"/>
      <c r="G81" s="155"/>
      <c r="H81" s="156"/>
      <c r="I81" s="154"/>
      <c r="J81" s="155"/>
      <c r="K81" s="96"/>
      <c r="L81" s="97"/>
      <c r="M81" s="98">
        <f t="shared" si="80"/>
        <v>0</v>
      </c>
      <c r="N81" s="96"/>
      <c r="O81" s="97"/>
      <c r="P81" s="98">
        <f t="shared" si="81"/>
        <v>0</v>
      </c>
      <c r="Q81" s="98">
        <f t="shared" si="82"/>
        <v>0</v>
      </c>
      <c r="R81" s="98">
        <f t="shared" si="83"/>
        <v>0</v>
      </c>
      <c r="S81" s="98">
        <f t="shared" si="84"/>
        <v>0</v>
      </c>
      <c r="T81" s="9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30.0" customHeight="1">
      <c r="A82" s="141" t="s">
        <v>147</v>
      </c>
      <c r="B82" s="157"/>
      <c r="C82" s="158"/>
      <c r="D82" s="159"/>
      <c r="E82" s="129"/>
      <c r="F82" s="130"/>
      <c r="G82" s="131">
        <f>SUM(G80:G81)</f>
        <v>0</v>
      </c>
      <c r="H82" s="129"/>
      <c r="I82" s="130"/>
      <c r="J82" s="131">
        <f>SUM(J80:J81)</f>
        <v>0</v>
      </c>
      <c r="K82" s="129"/>
      <c r="L82" s="130"/>
      <c r="M82" s="131">
        <f>SUM(M80:M81)</f>
        <v>24000</v>
      </c>
      <c r="N82" s="129"/>
      <c r="O82" s="130"/>
      <c r="P82" s="131">
        <f t="shared" ref="P82:S82" si="85">SUM(P80:P81)</f>
        <v>24000</v>
      </c>
      <c r="Q82" s="131">
        <f t="shared" si="85"/>
        <v>24000</v>
      </c>
      <c r="R82" s="131">
        <f t="shared" si="85"/>
        <v>24000</v>
      </c>
      <c r="S82" s="131">
        <f t="shared" si="85"/>
        <v>0</v>
      </c>
      <c r="T82" s="132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ht="30.0" customHeight="1">
      <c r="A83" s="85" t="s">
        <v>29</v>
      </c>
      <c r="B83" s="160" t="s">
        <v>148</v>
      </c>
      <c r="C83" s="146" t="s">
        <v>149</v>
      </c>
      <c r="D83" s="87"/>
      <c r="E83" s="88"/>
      <c r="F83" s="89"/>
      <c r="G83" s="133"/>
      <c r="H83" s="88"/>
      <c r="I83" s="89"/>
      <c r="J83" s="133"/>
      <c r="K83" s="88"/>
      <c r="L83" s="89"/>
      <c r="M83" s="133"/>
      <c r="N83" s="88"/>
      <c r="O83" s="89"/>
      <c r="P83" s="133"/>
      <c r="Q83" s="133"/>
      <c r="R83" s="133"/>
      <c r="S83" s="133"/>
      <c r="T83" s="91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ht="41.25" customHeight="1">
      <c r="A84" s="100" t="s">
        <v>40</v>
      </c>
      <c r="B84" s="161" t="s">
        <v>150</v>
      </c>
      <c r="C84" s="139" t="s">
        <v>149</v>
      </c>
      <c r="D84" s="112" t="s">
        <v>151</v>
      </c>
      <c r="E84" s="162" t="s">
        <v>50</v>
      </c>
      <c r="F84" s="154"/>
      <c r="G84" s="155"/>
      <c r="H84" s="162" t="s">
        <v>50</v>
      </c>
      <c r="I84" s="154"/>
      <c r="J84" s="155"/>
      <c r="K84" s="96">
        <v>1.0</v>
      </c>
      <c r="L84" s="97">
        <v>12000.0</v>
      </c>
      <c r="M84" s="98">
        <f>K84*L84</f>
        <v>12000</v>
      </c>
      <c r="N84" s="96">
        <v>1.0</v>
      </c>
      <c r="O84" s="97">
        <v>12000.0</v>
      </c>
      <c r="P84" s="98">
        <f>N84*O84</f>
        <v>12000</v>
      </c>
      <c r="Q84" s="98">
        <f>G84+M84</f>
        <v>12000</v>
      </c>
      <c r="R84" s="98">
        <f>J84+P84</f>
        <v>12000</v>
      </c>
      <c r="S84" s="98">
        <f>Q84-R84</f>
        <v>0</v>
      </c>
      <c r="T84" s="99" t="s">
        <v>152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ht="30.0" customHeight="1">
      <c r="A85" s="141" t="s">
        <v>153</v>
      </c>
      <c r="B85" s="163"/>
      <c r="C85" s="158"/>
      <c r="D85" s="128"/>
      <c r="E85" s="129"/>
      <c r="F85" s="130"/>
      <c r="G85" s="131">
        <f>SUM(G84)</f>
        <v>0</v>
      </c>
      <c r="H85" s="129"/>
      <c r="I85" s="130"/>
      <c r="J85" s="131">
        <f>SUM(J84)</f>
        <v>0</v>
      </c>
      <c r="K85" s="129"/>
      <c r="L85" s="130"/>
      <c r="M85" s="131">
        <f>SUM(M84)</f>
        <v>12000</v>
      </c>
      <c r="N85" s="129"/>
      <c r="O85" s="130"/>
      <c r="P85" s="131">
        <f t="shared" ref="P85:S85" si="86">SUM(P84)</f>
        <v>12000</v>
      </c>
      <c r="Q85" s="131">
        <f t="shared" si="86"/>
        <v>12000</v>
      </c>
      <c r="R85" s="131">
        <f t="shared" si="86"/>
        <v>12000</v>
      </c>
      <c r="S85" s="131">
        <f t="shared" si="86"/>
        <v>0</v>
      </c>
      <c r="T85" s="132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ht="19.5" customHeight="1">
      <c r="A86" s="164" t="s">
        <v>154</v>
      </c>
      <c r="B86" s="165"/>
      <c r="C86" s="166"/>
      <c r="D86" s="167"/>
      <c r="E86" s="168"/>
      <c r="F86" s="169"/>
      <c r="G86" s="170">
        <f>G43+G47+G52+G58+G63+G68+G73+G78+G82+G85</f>
        <v>0</v>
      </c>
      <c r="H86" s="168"/>
      <c r="I86" s="169"/>
      <c r="J86" s="170">
        <f>J43+J47+J52+J58+J63+J68+J73+J78+J82+J85</f>
        <v>0</v>
      </c>
      <c r="K86" s="168"/>
      <c r="L86" s="169"/>
      <c r="M86" s="170">
        <f>M43+M47+M52+M58+M63+M68+M73+M78+M82+M85</f>
        <v>389090.5632</v>
      </c>
      <c r="N86" s="168"/>
      <c r="O86" s="169"/>
      <c r="P86" s="170">
        <f t="shared" ref="P86:S86" si="87">P43+P47+P52+P58+P63+P68+P73+P78+P82+P85</f>
        <v>389090.56</v>
      </c>
      <c r="Q86" s="170">
        <f t="shared" si="87"/>
        <v>389090.5632</v>
      </c>
      <c r="R86" s="170">
        <f t="shared" si="87"/>
        <v>389090.56</v>
      </c>
      <c r="S86" s="170">
        <f t="shared" si="87"/>
        <v>0.003199999999</v>
      </c>
      <c r="T86" s="171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</row>
    <row r="87" ht="15.75" customHeight="1">
      <c r="A87" s="173"/>
      <c r="B87" s="174"/>
      <c r="C87" s="174"/>
      <c r="D87" s="175"/>
      <c r="E87" s="176"/>
      <c r="F87" s="177"/>
      <c r="G87" s="178"/>
      <c r="H87" s="176"/>
      <c r="I87" s="177"/>
      <c r="J87" s="178"/>
      <c r="K87" s="176"/>
      <c r="L87" s="177"/>
      <c r="M87" s="178"/>
      <c r="N87" s="176"/>
      <c r="O87" s="177"/>
      <c r="P87" s="178"/>
      <c r="Q87" s="178"/>
      <c r="R87" s="178"/>
      <c r="S87" s="178"/>
      <c r="T87" s="17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9.5" customHeight="1">
      <c r="A88" s="180" t="s">
        <v>155</v>
      </c>
      <c r="B88" s="174"/>
      <c r="C88" s="181"/>
      <c r="D88" s="182"/>
      <c r="E88" s="183"/>
      <c r="F88" s="184"/>
      <c r="G88" s="185">
        <f>G22-G86</f>
        <v>0</v>
      </c>
      <c r="H88" s="183"/>
      <c r="I88" s="184"/>
      <c r="J88" s="185">
        <f>J22-J86</f>
        <v>0</v>
      </c>
      <c r="K88" s="186"/>
      <c r="L88" s="184"/>
      <c r="M88" s="187">
        <f>M22-M86</f>
        <v>-0.003199999977</v>
      </c>
      <c r="N88" s="186"/>
      <c r="O88" s="184"/>
      <c r="P88" s="187">
        <f t="shared" ref="P88:S88" si="88">P22-P86</f>
        <v>0</v>
      </c>
      <c r="Q88" s="188">
        <f t="shared" si="88"/>
        <v>-0.003199999977</v>
      </c>
      <c r="R88" s="188">
        <f t="shared" si="88"/>
        <v>0</v>
      </c>
      <c r="S88" s="188">
        <f t="shared" si="88"/>
        <v>-0.003199999999</v>
      </c>
      <c r="T88" s="18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90"/>
      <c r="B89" s="191"/>
      <c r="C89" s="190"/>
      <c r="D89" s="190"/>
      <c r="E89" s="65"/>
      <c r="F89" s="190"/>
      <c r="G89" s="190"/>
      <c r="H89" s="65"/>
      <c r="I89" s="190"/>
      <c r="J89" s="190"/>
      <c r="K89" s="65"/>
      <c r="L89" s="190"/>
      <c r="M89" s="190"/>
      <c r="N89" s="65"/>
      <c r="O89" s="190"/>
      <c r="P89" s="190"/>
      <c r="Q89" s="190"/>
      <c r="R89" s="190"/>
      <c r="S89" s="190"/>
      <c r="T89" s="19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90"/>
      <c r="B90" s="191"/>
      <c r="C90" s="190"/>
      <c r="D90" s="190"/>
      <c r="E90" s="65"/>
      <c r="F90" s="190"/>
      <c r="G90" s="190"/>
      <c r="H90" s="65"/>
      <c r="I90" s="190"/>
      <c r="J90" s="190"/>
      <c r="K90" s="65"/>
      <c r="L90" s="190"/>
      <c r="M90" s="190"/>
      <c r="N90" s="65"/>
      <c r="O90" s="190"/>
      <c r="P90" s="190"/>
      <c r="Q90" s="190"/>
      <c r="R90" s="190"/>
      <c r="S90" s="190"/>
      <c r="T90" s="19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90" t="s">
        <v>156</v>
      </c>
      <c r="B91" s="191"/>
      <c r="C91" s="192" t="s">
        <v>157</v>
      </c>
      <c r="D91" s="190"/>
      <c r="E91" s="193"/>
      <c r="F91" s="192"/>
      <c r="G91" s="190"/>
      <c r="H91" s="193" t="s">
        <v>158</v>
      </c>
      <c r="I91" s="154"/>
      <c r="J91" s="154"/>
      <c r="K91" s="154"/>
      <c r="L91" s="190"/>
      <c r="M91" s="190"/>
      <c r="N91" s="65"/>
      <c r="O91" s="190"/>
      <c r="P91" s="190"/>
      <c r="Q91" s="190"/>
      <c r="R91" s="190"/>
      <c r="S91" s="190"/>
      <c r="T91" s="19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"/>
      <c r="B92" s="1"/>
      <c r="C92" s="194" t="s">
        <v>159</v>
      </c>
      <c r="D92" s="190"/>
      <c r="E92" s="195" t="s">
        <v>160</v>
      </c>
      <c r="F92" s="196"/>
      <c r="G92" s="190"/>
      <c r="H92" s="65"/>
      <c r="I92" s="197" t="s">
        <v>161</v>
      </c>
      <c r="J92" s="190"/>
      <c r="K92" s="65"/>
      <c r="L92" s="197"/>
      <c r="M92" s="190"/>
      <c r="N92" s="65"/>
      <c r="O92" s="197"/>
      <c r="P92" s="190"/>
      <c r="Q92" s="190"/>
      <c r="R92" s="190"/>
      <c r="S92" s="190"/>
      <c r="T92" s="19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"/>
      <c r="B93" s="1"/>
      <c r="C93" s="198"/>
      <c r="D93" s="199"/>
      <c r="E93" s="200"/>
      <c r="F93" s="201"/>
      <c r="G93" s="202"/>
      <c r="H93" s="200"/>
      <c r="I93" s="201"/>
      <c r="J93" s="202"/>
      <c r="K93" s="203"/>
      <c r="L93" s="201"/>
      <c r="M93" s="202"/>
      <c r="N93" s="203"/>
      <c r="O93" s="201"/>
      <c r="P93" s="202"/>
      <c r="Q93" s="202"/>
      <c r="R93" s="202"/>
      <c r="S93" s="202"/>
      <c r="T93" s="19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90"/>
      <c r="B94" s="191"/>
      <c r="C94" s="190"/>
      <c r="D94" s="190"/>
      <c r="E94" s="65"/>
      <c r="F94" s="190"/>
      <c r="G94" s="190"/>
      <c r="H94" s="65"/>
      <c r="I94" s="190"/>
      <c r="J94" s="190"/>
      <c r="K94" s="65"/>
      <c r="L94" s="190"/>
      <c r="M94" s="190"/>
      <c r="N94" s="65"/>
      <c r="O94" s="190"/>
      <c r="P94" s="190"/>
      <c r="Q94" s="190"/>
      <c r="R94" s="190"/>
      <c r="S94" s="190"/>
      <c r="T94" s="19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90"/>
      <c r="B95" s="191"/>
      <c r="C95" s="190"/>
      <c r="D95" s="190"/>
      <c r="E95" s="65"/>
      <c r="F95" s="190"/>
      <c r="G95" s="190"/>
      <c r="H95" s="65"/>
      <c r="I95" s="190"/>
      <c r="J95" s="190"/>
      <c r="K95" s="65"/>
      <c r="L95" s="190"/>
      <c r="M95" s="190"/>
      <c r="N95" s="65"/>
      <c r="O95" s="190"/>
      <c r="P95" s="190"/>
      <c r="Q95" s="190"/>
      <c r="R95" s="190"/>
      <c r="S95" s="190"/>
      <c r="T95" s="19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90"/>
      <c r="B96" s="191"/>
      <c r="C96" s="190"/>
      <c r="D96" s="190"/>
      <c r="E96" s="65"/>
      <c r="F96" s="190"/>
      <c r="G96" s="190"/>
      <c r="H96" s="65"/>
      <c r="I96" s="190"/>
      <c r="J96" s="190"/>
      <c r="K96" s="65"/>
      <c r="L96" s="190"/>
      <c r="M96" s="190"/>
      <c r="N96" s="65"/>
      <c r="O96" s="190"/>
      <c r="P96" s="190"/>
      <c r="Q96" s="190"/>
      <c r="R96" s="190"/>
      <c r="S96" s="190"/>
      <c r="T96" s="19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90"/>
      <c r="B97" s="191"/>
      <c r="C97" s="190"/>
      <c r="D97" s="190"/>
      <c r="E97" s="65"/>
      <c r="F97" s="190"/>
      <c r="G97" s="190"/>
      <c r="H97" s="65"/>
      <c r="I97" s="190"/>
      <c r="J97" s="190"/>
      <c r="K97" s="65"/>
      <c r="L97" s="190"/>
      <c r="M97" s="190"/>
      <c r="N97" s="65"/>
      <c r="O97" s="190"/>
      <c r="P97" s="190"/>
      <c r="Q97" s="190"/>
      <c r="R97" s="190"/>
      <c r="S97" s="190"/>
      <c r="T97" s="19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90"/>
      <c r="B98" s="191"/>
      <c r="C98" s="190"/>
      <c r="D98" s="190"/>
      <c r="E98" s="65"/>
      <c r="F98" s="190"/>
      <c r="G98" s="190"/>
      <c r="H98" s="65"/>
      <c r="I98" s="190"/>
      <c r="J98" s="190"/>
      <c r="K98" s="65"/>
      <c r="L98" s="190"/>
      <c r="M98" s="190"/>
      <c r="N98" s="65"/>
      <c r="O98" s="190"/>
      <c r="P98" s="190"/>
      <c r="Q98" s="190"/>
      <c r="R98" s="190"/>
      <c r="S98" s="190"/>
      <c r="T98" s="19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autoFilter ref="$A$19:$T$19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80:G81"/>
    <mergeCell ref="H80:J81"/>
    <mergeCell ref="E84:G84"/>
    <mergeCell ref="H84:J84"/>
    <mergeCell ref="A87:C87"/>
    <mergeCell ref="A88:C88"/>
    <mergeCell ref="H91:K91"/>
    <mergeCell ref="E92:F92"/>
    <mergeCell ref="E17:G17"/>
    <mergeCell ref="H17:J17"/>
    <mergeCell ref="A23:C23"/>
    <mergeCell ref="E31:G36"/>
    <mergeCell ref="H31:J36"/>
    <mergeCell ref="E38:G42"/>
    <mergeCell ref="H38:J42"/>
  </mergeCells>
  <printOptions horizontalCentered="1"/>
  <pageMargins bottom="0.0" footer="0.0" header="0.0" left="0.0" right="0.0" top="0.0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2021-01-16T08:42:23Z</dcterms:created>
</cp:coreProperties>
</file>