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95"/>
  </bookViews>
  <sheets>
    <sheet name="Витрати" sheetId="5" r:id="rId1"/>
    <sheet name="Реєстр" sheetId="3" r:id="rId2"/>
    <sheet name="Реєстр+Фільтр" sheetId="7" r:id="rId3"/>
  </sheets>
  <definedNames>
    <definedName name="_xlnm._FilterDatabase" localSheetId="2" hidden="1">'Реєстр+Фільтр'!$A$1:$K$92</definedName>
    <definedName name="_xlnm.Print_Area" localSheetId="1">Реєстр!$A$1:$I$109</definedName>
    <definedName name="_xlnm.Print_Area" localSheetId="0">Витрати!$A$1:$T$136</definedName>
    <definedName name="_xlnm.Print_Titles" localSheetId="0">Витрати!$1:$9</definedName>
    <definedName name="_xlnm.Print_Area" localSheetId="2">'Реєстр+Фільтр'!$A$1:$I$1</definedName>
    <definedName name="_xlnm.Print_Titles" localSheetId="1">Реєстр!$14:$15</definedName>
  </definedNames>
  <calcPr calcId="144525"/>
</workbook>
</file>

<file path=xl/comments1.xml><?xml version="1.0" encoding="utf-8"?>
<comments xmlns="http://schemas.openxmlformats.org/spreadsheetml/2006/main">
  <authors>
    <author>eonekos</author>
  </authors>
  <commentList>
    <comment ref="N65" authorId="0">
      <text>
        <r>
          <rPr>
            <b/>
            <sz val="9"/>
            <rFont val="Times New Roman"/>
            <charset val="0"/>
          </rPr>
          <t>eonekos:</t>
        </r>
        <r>
          <rPr>
            <sz val="9"/>
            <rFont val="Times New Roman"/>
            <charset val="0"/>
          </rPr>
          <t xml:space="preserve">
3 шт різною ціною</t>
        </r>
      </text>
    </comment>
    <comment ref="N67" authorId="0">
      <text>
        <r>
          <rPr>
            <b/>
            <sz val="9"/>
            <rFont val="Times New Roman"/>
            <charset val="0"/>
          </rPr>
          <t>eonekos:</t>
        </r>
        <r>
          <rPr>
            <sz val="9"/>
            <rFont val="Times New Roman"/>
            <charset val="0"/>
          </rPr>
          <t xml:space="preserve">
5 шт різною ціною</t>
        </r>
      </text>
    </comment>
    <comment ref="N69" authorId="0">
      <text>
        <r>
          <rPr>
            <b/>
            <sz val="9"/>
            <rFont val="Times New Roman"/>
            <charset val="0"/>
          </rPr>
          <t>eonekos:</t>
        </r>
        <r>
          <rPr>
            <sz val="9"/>
            <rFont val="Times New Roman"/>
            <charset val="0"/>
          </rPr>
          <t xml:space="preserve">
3 шт різною ціною</t>
        </r>
      </text>
    </comment>
    <comment ref="N74" authorId="0">
      <text>
        <r>
          <rPr>
            <b/>
            <sz val="9"/>
            <rFont val="Times New Roman"/>
            <charset val="0"/>
          </rPr>
          <t>eonekos:</t>
        </r>
        <r>
          <rPr>
            <sz val="9"/>
            <rFont val="Times New Roman"/>
            <charset val="0"/>
          </rPr>
          <t xml:space="preserve">
2 шт різною ціною</t>
        </r>
      </text>
    </comment>
    <comment ref="N93" authorId="0">
      <text>
        <r>
          <rPr>
            <b/>
            <sz val="9"/>
            <rFont val="Times New Roman"/>
            <charset val="0"/>
          </rPr>
          <t>eonekos:</t>
        </r>
        <r>
          <rPr>
            <sz val="9"/>
            <rFont val="Times New Roman"/>
            <charset val="0"/>
          </rPr>
          <t xml:space="preserve">
Комплексна послуга, 2 сайти різними сумами</t>
        </r>
      </text>
    </comment>
  </commentList>
</comments>
</file>

<file path=xl/sharedStrings.xml><?xml version="1.0" encoding="utf-8"?>
<sst xmlns="http://schemas.openxmlformats.org/spreadsheetml/2006/main" count="1566" uniqueCount="580">
  <si>
    <t>Додаток № 4</t>
  </si>
  <si>
    <t>до Договору про надання гранту інституційної підтримки 
№ 3ORG71-07230 від 24.11.2020</t>
  </si>
  <si>
    <t>ЗВІТ</t>
  </si>
  <si>
    <t>про надходження та використання коштів для реалізації проєкту інституційної підтримки</t>
  </si>
  <si>
    <t>ГРОМАДСЬКА ОРГАНІЗАЦІЯ "КУЛЬТУРНО-ВИДАВНИЧИЙ ПРОЕКТ «КНИЖКА РОКУ»"</t>
  </si>
  <si>
    <t>Розділ: 
Стаття:
Підстаття: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</si>
  <si>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</si>
  <si>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</si>
  <si>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</si>
  <si>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 
(кредиторська заборгованість) 
з 12.03.2020 року</t>
  </si>
  <si>
    <t>Фактичні витрати гранту інституційної підтримки УКФ 
(кредиторська заборгованість) 
з 12.03.2020 року</t>
  </si>
  <si>
    <t>Планові витрати за рахунок інституційної підтримки УКФ 
(заплановані витрати) 
до 31.12.2020 року включно</t>
  </si>
  <si>
    <t>Фактичні витрати за рахунок інституційної підтримки УКФ 
(заплановані витрати) 
до 31.12.2020 року включно</t>
  </si>
  <si>
    <t>Загальна сума витрат 
гранту інституційної підтримки УКФ</t>
  </si>
  <si>
    <t>ПРИМІТКИ</t>
  </si>
  <si>
    <t>Кількість/
Період</t>
  </si>
  <si>
    <t>Вартість за
одиницю, грн</t>
  </si>
  <si>
    <t>Загальна сума, 
грн (=4*5)</t>
  </si>
  <si>
    <t>Загальна сума, 
грн (=7*8)</t>
  </si>
  <si>
    <t>Загальна сума, 
грн (=10*11)</t>
  </si>
  <si>
    <t>Загальна сума, 
грн (=13*14)</t>
  </si>
  <si>
    <t>Планова сума, 
грн (=6+12)</t>
  </si>
  <si>
    <t>Фактична сума, 
грн (=9+15)</t>
  </si>
  <si>
    <t>Різниця, 
грн (=16-17)</t>
  </si>
  <si>
    <t>Стовпці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</si>
  <si>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</si>
  <si>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</si>
  <si>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</si>
  <si>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</si>
  <si>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</si>
  <si>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</si>
  <si>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</si>
  <si>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</si>
  <si>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</si>
  <si>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</si>
  <si>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Оплата праці</t>
  </si>
  <si>
    <t>Підстаття:</t>
  </si>
  <si>
    <t>1.1</t>
  </si>
  <si>
    <t>Штатних працівників</t>
  </si>
  <si>
    <t>Пункт</t>
  </si>
  <si>
    <t>1.1.1</t>
  </si>
  <si>
    <t>Родіна Галина Григорівна 
Керівник організації</t>
  </si>
  <si>
    <t>місяць</t>
  </si>
  <si>
    <t>Загальне керівництво організацією, плануваня роботи колективу, організація підготовки й проведення сесій, контроль за виконанням.</t>
  </si>
  <si>
    <t>1.2</t>
  </si>
  <si>
    <t>За договорами ЦПХ</t>
  </si>
  <si>
    <t>1.2.1</t>
  </si>
  <si>
    <t>Родик Костянтин Костянтинович 
Керівник рейтингу "Книжка Року"</t>
  </si>
  <si>
    <t>Вересень-Грудень. 
Формування стратегії, пула експертів, залучення партнерів, видавців до співпраці,  складання списку усіх номінацій,  облік голосування експертів, підсумки голосування, визначення переможців в номінаціях та лідеру рейтингу "Книжка Року". Представлення рейтингу на профільних виставках та ярмарках, участь  у теле- та радіоефірах, участь у подіях партнерів.</t>
  </si>
  <si>
    <t>1.2.2</t>
  </si>
  <si>
    <t>Красюк Юліка Юріївна 
Керівник проєкту</t>
  </si>
  <si>
    <t>Вересень-Грудень. 
Розробка проектів, їх втілення та звітування, пошук та залучення партнерів, підготовка та проведення експертних сесій, участь у підготовці церемонії нагородження переможців рейтингу "Книжка року".  Участь у проектах партнерів та профільних заходах, представлення проектів на книжкових фестивалях та ярмарках, проведення майстер-класів, учась у теле та радіо ефірах.</t>
  </si>
  <si>
    <t>1.2.3</t>
  </si>
  <si>
    <t>Шейкін Ігор Олегович 
Менеджер спецпроєктів організації, організатор студії, редактор сайту</t>
  </si>
  <si>
    <t>Листопад-Грудень. 
Керування роботою сайту організації, наповнення матеріалами, створення спецпроєктів, замовлення статей авторам,  редагування текстів, створення  медіа-студії.</t>
  </si>
  <si>
    <t>1.2.4</t>
  </si>
  <si>
    <t>Костюк Іван Богданович 
Адміністратор організації, діловод, координатор проєкту</t>
  </si>
  <si>
    <t>Листопад-Грудень. 
Діловодство, координація, логістика, збір первинних документів організації.</t>
  </si>
  <si>
    <t>1.2.5</t>
  </si>
  <si>
    <t>Семенік Оксана Олексіївна 
PR та контент менеджер організації
(Заміна планового виконавця - Кармаліта Катерина Григорівна)</t>
  </si>
  <si>
    <t>Листопад-Грудень. 
Розбудова та підтримання зв'язків з партнерами, пресою, громадскістю, владою, профільними організаціями та донорами, ведення сторінок організації в соцмережах.</t>
  </si>
  <si>
    <t>1.2.6</t>
  </si>
  <si>
    <t>Найдюк Олеся Миколаївна 
Журналіст організації
(Заміна планового виконавця - Чакраварті Према Кайя)</t>
  </si>
  <si>
    <t>Листопад-Грудень. 
Пошук та збір інформації для інформаційного супроводу організації, створення оригінальних матеріалів, написання новинних матеріалів, репортажів з подій, інтерв'ю, аналітичних статтей.</t>
  </si>
  <si>
    <t>1.2.7</t>
  </si>
  <si>
    <t>Пролеєв Сергій Вікторович 
Куратор номінації "Софія"</t>
  </si>
  <si>
    <t>Листопад-Грудень. 
Вивчення асортименту видавництв, складання списків номінації, списків експертів номінації, переговори з потенційними експертами номінації, складання списків рейтингового голосування експертів номінації, запрошених на церемонію нагородження. Винагорода корелюється з навантаженням по кількості підномінацій в номінації, кількості оцінюваних книжок, кількості задіяних експертів.</t>
  </si>
  <si>
    <t>1.2.8</t>
  </si>
  <si>
    <t>Красюк Олександр Іванович 
Куратор номінації "Минувшина"</t>
  </si>
  <si>
    <t>1.2.9</t>
  </si>
  <si>
    <t>Грабар Сергій Володимирович 
Куратор номінації "Красне Письменство"</t>
  </si>
  <si>
    <t>1.2.10</t>
  </si>
  <si>
    <t>Марченко Наталія Петрівна 
Куратор номінації "Дитяче Свято"</t>
  </si>
  <si>
    <t>1.2.11</t>
  </si>
  <si>
    <t>Васильев Сергій Геннадійович 
Куратор номінації "Візитівка"</t>
  </si>
  <si>
    <t>1.2.12</t>
  </si>
  <si>
    <t>Лобанов Артем Вікторович 
Куратор номінації "Обрії"</t>
  </si>
  <si>
    <t>1.2.13</t>
  </si>
  <si>
    <t>Сулима Микола Матвійович 
Куратор номінації "Хрестоматія"</t>
  </si>
  <si>
    <t>1.2.14</t>
  </si>
  <si>
    <t>Листопад Олег Григорович 
Куратор номінації "Нон Фікшн"</t>
  </si>
  <si>
    <t>1.2.15</t>
  </si>
  <si>
    <t>Кривенко Оксана Григорівна 
Координатор рейтингу, робота з експертами та кураторами
(Заміна планового виконавця - Розторгуєва Світлана Володимирівна)</t>
  </si>
  <si>
    <t>Грудень. 
Звірка номінаційних списків, збір анкет, внесення та звірка оцінок у базу для електронного підрахунку результатів. Складання бази розсилки Альманаху.</t>
  </si>
  <si>
    <t>1.2.16</t>
  </si>
  <si>
    <t>Галюта Анатолій Ніконорович 
Прибирання та вантажні роботи</t>
  </si>
  <si>
    <t>Вересень-Грудень. 
Прибирає та дезинфікує приміщення організації, виїздних подій. Вантажні роботи.</t>
  </si>
  <si>
    <t>1.2.17</t>
  </si>
  <si>
    <t>Лисенко Світлана Володимирівна 
Юридичні послуги</t>
  </si>
  <si>
    <t>місяців</t>
  </si>
  <si>
    <t>Заміна виконавця і вимушена зміна Договору з ФОП на ЦПД, тож фактичні витрати зменшені на суму ЄСВ, яка відповідно додана в статтю нарахування ЄСВ.</t>
  </si>
  <si>
    <t>1.2.18</t>
  </si>
  <si>
    <t>Родик Дмитро Костянтинович 
Дизайн і верстка Альманаху</t>
  </si>
  <si>
    <t>Вимушена зміна об'єму роботи та договору з ФОП на ЦПД, тож фактичні витрати перенесені до статті витрат ЦПД і зменшені на суму ЄСВ, яка відповідно додана в статтю нарахування ЄСВ.</t>
  </si>
  <si>
    <t>1.2.19</t>
  </si>
  <si>
    <t>Абрамов Максим Анатолійович 
Оцифровування медіаархіву організації для Альманаху</t>
  </si>
  <si>
    <t>Вимушена зміна напрямку роботи та договору з ФОП на ЦПД, тож фактичні витрати перенесені до статті витрат ЦПД і зменшені на суму ЄСВ, яка відповідно додана в статтю нарахування ЄСВ.</t>
  </si>
  <si>
    <t>1.3</t>
  </si>
  <si>
    <t>За договорами з ФОП</t>
  </si>
  <si>
    <t>1.3.1</t>
  </si>
  <si>
    <t>Родіна Олена Олександрівна
Упорядник-редактор Альманаху</t>
  </si>
  <si>
    <t>послуга</t>
  </si>
  <si>
    <t>Жовтень-Грудень. 
Визначає тематику періодичного видання - Альманаху, відбирає матеріали для публікації, замовляє статті залученим авторам, редагує, відбирає ілюстративний матеріал, контролює верстку.</t>
  </si>
  <si>
    <t>1.3.2</t>
  </si>
  <si>
    <t>Родіна Олена Олександрівна 
Коректор Альманаху і сайту
(Заміна планового виконавця - Кривенко Оксана Григорівна)</t>
  </si>
  <si>
    <t>Листопад-Грудень. 
Коректура текстів для сайту організації та для альманаху.</t>
  </si>
  <si>
    <t>1.3.3</t>
  </si>
  <si>
    <t>Абрамов Максим Анатолійович 
Верстальник Альманаху</t>
  </si>
  <si>
    <t>1.3.4</t>
  </si>
  <si>
    <t>Родик Дмитро Костянтинович 
Дизайн Альманаху</t>
  </si>
  <si>
    <t>1.3.5</t>
  </si>
  <si>
    <t>Кармаліта Катерина Євгеніївна
Розробка концепції та написання сценарію церемонії нагородження переможців рейтингу "Книжка Року"
(Заміна планового виконавця - Абрамова Єлизавета Максимівна)</t>
  </si>
  <si>
    <t>Грудень. 
В цій яскравій багатокомпонентній грандіозній подіїї задіяні десятки людей - автори, видавці, журналісти, артисти, техніки, телевізійники, волонтери, експерти, а кількість гостей нараховує декілька сотень персон. Для такої події необхідно розробити концепцію з наступним написанням сценарію.</t>
  </si>
  <si>
    <t>1.3.6</t>
  </si>
  <si>
    <t>Гисева Аліна Анатоліївна
Фото та відео операторка
(Заміна планового виконавця - Ковальський Юрій Владиславович)</t>
  </si>
  <si>
    <t>Листопад-Грудень. 
Фото та відео фіксація подій, виготовлення сюжетів для наповнення сайту.</t>
  </si>
  <si>
    <t>1.3.7</t>
  </si>
  <si>
    <t>Власов Олексій Анатолійович 
Консультант-розробник організаційного розвитку, фандрейзингу проєктів організації</t>
  </si>
  <si>
    <t>Вересень-Грудень. 
Отримання експертних консультацій, рекомендацій щодо формування стратегії розвику організації, організаційний розвиток, проектний менеджмент, фандрейзинг.</t>
  </si>
  <si>
    <t>1.3.8</t>
  </si>
  <si>
    <t>Строїч Лариса Володимирівна 
Юридичні послуги</t>
  </si>
  <si>
    <t>Заміна виконавця на нову людину.</t>
  </si>
  <si>
    <t>1.3.9</t>
  </si>
  <si>
    <t>Базильчук Олег Миколайович 
Бухгалтерські послуги</t>
  </si>
  <si>
    <t>Вересень-Грудень. 
Оплата рахунків, бухгалтерський облік, податкова звітність тощо.</t>
  </si>
  <si>
    <t>Всього по статті 1 "Оплати праці"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</si>
  <si>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</si>
  <si>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</si>
  <si>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</si>
  <si>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</si>
  <si>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</si>
  <si>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</si>
  <si>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</si>
  <si>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</si>
  <si>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</si>
  <si>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ділянки 
(із зазначенням метражу)</t>
  </si>
  <si>
    <t>Всього по статті 3 "Оренда приміщень та земельних ділянок"</t>
  </si>
  <si>
    <t>4</t>
  </si>
  <si>
    <t>Експлуатаційні витрати</t>
  </si>
  <si>
    <t>4.4</t>
  </si>
  <si>
    <t>Експлуатаційні витрати на утримання приміщень та комунальні послуги</t>
  </si>
  <si>
    <t>Всього по статті 4 
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</si>
  <si>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</si>
  <si>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</si>
  <si>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</si>
  <si>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
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</si>
  <si>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</si>
  <si>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</si>
  <si>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</si>
  <si>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</si>
  <si>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Монітор 29" LG UltraWide 29WL500-B</t>
  </si>
  <si>
    <t>шт</t>
  </si>
  <si>
    <t>Складова частина медіа-студії.</t>
  </si>
  <si>
    <t>6.2</t>
  </si>
  <si>
    <t>Багатофункціональний пристрій Xerox WorkCentre 3025NI Wi-Fi</t>
  </si>
  <si>
    <t>Необхідний для сканування, друку та розмноження документів, експертних анкет, листів тощо.</t>
  </si>
  <si>
    <t>6.3</t>
  </si>
  <si>
    <t>Екшн-камера SONY HDR-AS50</t>
  </si>
  <si>
    <t>Складова студії , також необхідна для роботи поза межами студії - на різноманітних заходах, презентаціях книжок.</t>
  </si>
  <si>
    <t>6.4</t>
  </si>
  <si>
    <t>Мікрофон студійний Blue Microphones Yeti Cool Grey</t>
  </si>
  <si>
    <t>Складова студії.</t>
  </si>
  <si>
    <t>6.5</t>
  </si>
  <si>
    <t>Репортажний мікрофон Rode Sc6-L Mobile Interview Kit</t>
  </si>
  <si>
    <t>Складова студійного комплекта.</t>
  </si>
  <si>
    <t>6.6</t>
  </si>
  <si>
    <t>Накопичувачі пам'яті (hdd, ssd, sd)</t>
  </si>
  <si>
    <t>Для оцифровування архіву, зберігання інформації та архівування друкованих, фото та відео матеріалів.</t>
  </si>
  <si>
    <t>6.7</t>
  </si>
  <si>
    <t>Набір студійного світла Фалкон Айз</t>
  </si>
  <si>
    <t>6.8</t>
  </si>
  <si>
    <t>Монопод для екшн-камери + штатив для фото-відео</t>
  </si>
  <si>
    <t>6.9</t>
  </si>
  <si>
    <t>Порохотяг без мішка ROWENTA</t>
  </si>
  <si>
    <t>Потужний але неголосний порохобототяг необхідний, особливо під час епідемії, оскільки в офісі підлога вкрита ковроліном, прибираня іншими засобами неефективне.</t>
  </si>
  <si>
    <t>6.10</t>
  </si>
  <si>
    <t>Електрочайник TEFAL</t>
  </si>
  <si>
    <t>Необхідний для роботи офісу, особливо під час багатоденних експертних сесій.</t>
  </si>
  <si>
    <t>6.11</t>
  </si>
  <si>
    <t>Тримач фото, ворота</t>
  </si>
  <si>
    <t>6.12</t>
  </si>
  <si>
    <t>Білий фон вініловий для фото і відео (поліпропілен) 2,75х5м</t>
  </si>
  <si>
    <t>6.13</t>
  </si>
  <si>
    <t>Навушники проводові + бездротові</t>
  </si>
  <si>
    <t>6.14</t>
  </si>
  <si>
    <t>Папір А4</t>
  </si>
  <si>
    <t>!</t>
  </si>
  <si>
    <t>6.15</t>
  </si>
  <si>
    <t>Мережевий фільтр LogicPower LP-X5 4.5 м 5 роз</t>
  </si>
  <si>
    <t>Для підключення техніки в медіа-студії.</t>
  </si>
  <si>
    <t>6.16</t>
  </si>
  <si>
    <t>Планшет Samsung Galaxy Tab A 10.1" 2019 32Gb Wi-Fi</t>
  </si>
  <si>
    <t>Для проведення опитувань, внесення швидких змін в списки номінацій під час експертних сесій, для роботи в студії.</t>
  </si>
  <si>
    <t>6.17</t>
  </si>
  <si>
    <t>Закупка канц.товарів та витратних матеріалів</t>
  </si>
  <si>
    <t>Вересень-Грудень. 
Для функціонування офісу, упаковки-розпаковки книжок, плануваня та брейн-штурмів тощо.</t>
  </si>
  <si>
    <t>6.18</t>
  </si>
  <si>
    <t>Закупівля та доставка засобів гігієни та санітарії, зокрема для прводення експертної сесії</t>
  </si>
  <si>
    <t>6.19</t>
  </si>
  <si>
    <t>Миша Genius NX-7000 Black</t>
  </si>
  <si>
    <t>Нова техніка (заміна застарілої) для ефективної комплектації медіа-студії.</t>
  </si>
  <si>
    <t>6.20</t>
  </si>
  <si>
    <t>Кабель Vention HDMI-HDMI, 2 м</t>
  </si>
  <si>
    <t>6.21</t>
  </si>
  <si>
    <t>Оперативна пам'ять Kingston SODIMM DDR4-3200 8192MB PC4-25600</t>
  </si>
  <si>
    <t>6.22</t>
  </si>
  <si>
    <t>Кард-рідер Transcend RDF5 USB 3.0</t>
  </si>
  <si>
    <t>6.23</t>
  </si>
  <si>
    <t>Мобільний телефон Xiaomi Redmi Note 9 Pro 6/64GB</t>
  </si>
  <si>
    <t>6.24</t>
  </si>
  <si>
    <t>Акумулятор до екшн-камери</t>
  </si>
  <si>
    <t>6.25</t>
  </si>
  <si>
    <t>Захисне скло Piko Full Glue для Xiaomi Redmi Note 9 Pro Black</t>
  </si>
  <si>
    <t>Комплектація техніки.</t>
  </si>
  <si>
    <t>6.26</t>
  </si>
  <si>
    <t>Акустика Свен</t>
  </si>
  <si>
    <t>6.27</t>
  </si>
  <si>
    <t>Страхування техніки</t>
  </si>
  <si>
    <t>Доцільно для екшн-камери</t>
  </si>
  <si>
    <t>Всього по статті 6 "Матеріальні витрати (за винятком капітальних видатків)"</t>
  </si>
  <si>
    <t>7</t>
  </si>
  <si>
    <t>Витрати на послуги зв'язку, інтернету, обслуговування сайтів та програмного забезпечення</t>
  </si>
  <si>
    <t>7.1</t>
  </si>
  <si>
    <t>Послуги зв'язку та мобільного інтернету</t>
  </si>
  <si>
    <t>Забезпечення мобільним зв'язком ключових виконавців.</t>
  </si>
  <si>
    <t>7.2</t>
  </si>
  <si>
    <t xml:space="preserve">Послуги офісного інтернету </t>
  </si>
  <si>
    <t>Придбання комплекту мобільного інтернету з можливістю забезпечити потребу офісного інтернету на декілька користувачів: стартовий пакет провайдера + модем/WiFi роутер + мережевий зарядний пристрій + мобільний зарядний пристрій (павербанк).</t>
  </si>
  <si>
    <t>7.3</t>
  </si>
  <si>
    <t>Обслуговування сайтів та програмного забезпечення</t>
  </si>
  <si>
    <t>Листопад-Грудень. 
Підтримка та супровід сайту попереднього спільного проєкту з УКФ Читай і Фантазуй - read-dream.com.ua. Завдяки вивільненим коштам по неактуальним статтям витрат у зв'язку з епідемічною ситуацією - перенаправили кошти на створенняи нового сайту, власне іменного ГО Книжка Року - knyzhkaroku.online, лист № 3ORG71-07230_20201228-УКФ від 28.12.2020.</t>
  </si>
  <si>
    <t>Всього по статті 7 
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</si>
  <si>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</si>
  <si>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</si>
  <si>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</si>
  <si>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</si>
  <si>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 xml:space="preserve">Згідно Договору та встановлених тарифів обслуговуючого банку АТ КБ "ПриватБанк"
</t>
  </si>
  <si>
    <t>8.2</t>
  </si>
  <si>
    <t>Розрахунково-касове обслуговування</t>
  </si>
  <si>
    <t>8.3</t>
  </si>
  <si>
    <t>Інші банківські витрати</t>
  </si>
  <si>
    <t>Повернення сплачених податків з особистих коштів Голови організації до отримання коштів гранту, платiж вiд 17.12.20 - 2200,00 грн та 18.12.20 - 220,00 грн. IПН 1842116761 Родiна Галина Григорiвна.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</si>
  <si>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</si>
  <si>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</si>
  <si>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</si>
  <si>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</si>
  <si>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 xml:space="preserve">Виготовлення 20 футболок з логотипом </t>
  </si>
  <si>
    <t>Неактуальні витрати у зв'язку з епідемічною ситуаціює в країні експертна сесія проведена онлайн. Вивільнені кошти переорієнтували на інші статті, лист № 3ORG71-07230_20201228-УКФ від 28.12.2020.</t>
  </si>
  <si>
    <t>9.2</t>
  </si>
  <si>
    <t xml:space="preserve">Виготовлення 3 банерів, </t>
  </si>
  <si>
    <t>9.3</t>
  </si>
  <si>
    <t>Поштові послуги та послуги доставки</t>
  </si>
  <si>
    <t>Поштові послуги, доставка техніки, розсилка Альманаху, кур'єрська доставка звіту тощо.</t>
  </si>
  <si>
    <t>9.4</t>
  </si>
  <si>
    <t>Переддрукова підготовка та друк Альманаху тиражем 500 примірників</t>
  </si>
  <si>
    <t>Створення інформаційно-аналітичного видання: Альманах. Міні-енциклопедія книжкового дворіччя: 2019–2020. 
Формат 70х100/32 (розмір сторінки 12х16,5 см), повний колір, палітурка м’яка (клапан), 260 сторінок. 
Тираж - 500 примірників.</t>
  </si>
  <si>
    <t>9.5</t>
  </si>
  <si>
    <t>Закупівля паперу для Альманаху</t>
  </si>
  <si>
    <t>9.6</t>
  </si>
  <si>
    <t>Виготовлення пластин для Альманаху</t>
  </si>
  <si>
    <t>Поліграфічний лайфхак, що за потреби дозволяє швидше і дешевше друкувати додатковий тираж видання.</t>
  </si>
  <si>
    <t>9.7</t>
  </si>
  <si>
    <t>Брошурування Альманаху</t>
  </si>
  <si>
    <t>Складова видавничого процесу.</t>
  </si>
  <si>
    <t>9.8</t>
  </si>
  <si>
    <t>Друк 50 примірників постерів</t>
  </si>
  <si>
    <t>9.9</t>
  </si>
  <si>
    <t>Друк 50 примірників афіш</t>
  </si>
  <si>
    <t>9.10</t>
  </si>
  <si>
    <t>Друк 5 комплектів візиток (500шт.)</t>
  </si>
  <si>
    <t>9.11</t>
  </si>
  <si>
    <t>Вантажні послуги та послуги перевезення номінаційних книг та Альманаху</t>
  </si>
  <si>
    <t>Більше 1200 книжок завантажити, доставити, розвантажити; вантажні послуги щодо Альманаху тощо.</t>
  </si>
  <si>
    <t>9.12</t>
  </si>
  <si>
    <t>Гонорар за матеріали для Альманаху</t>
  </si>
  <si>
    <t>Жовтень-Грудень. 
Наповнення Альманаху матеріалами від провідних авторів, літературознавців, критиків, філософів.</t>
  </si>
  <si>
    <t>9.12.1</t>
  </si>
  <si>
    <t>Винницька Ярина Володимирівна</t>
  </si>
  <si>
    <t>Деталізація п. 9.12. 
Винагорода за статтю-рецензію щодо номінованих книг.</t>
  </si>
  <si>
    <t>9.12.2</t>
  </si>
  <si>
    <t>Гирич Ігор Борисович</t>
  </si>
  <si>
    <t>9.12.3</t>
  </si>
  <si>
    <t>Демчук Сергій Ігорович</t>
  </si>
  <si>
    <t>9.12.4</t>
  </si>
  <si>
    <t>Ільницький Данило Ярославович</t>
  </si>
  <si>
    <t>9.12.5</t>
  </si>
  <si>
    <t>Коцарев Олег Олександрович</t>
  </si>
  <si>
    <t>9.12.6</t>
  </si>
  <si>
    <t>Красюк Олександр Іванович</t>
  </si>
  <si>
    <t>9.12.7</t>
  </si>
  <si>
    <t>Лебедєва Катерина Володимирівна</t>
  </si>
  <si>
    <t>9.12.8</t>
  </si>
  <si>
    <t>Постоловський Сергій Русланович</t>
  </si>
  <si>
    <t>9.12.9</t>
  </si>
  <si>
    <t>Родик Костянтин Костянтинович</t>
  </si>
  <si>
    <t>Деталізація п. 9.12. 
Вступне слово до Альмнаху, декілька статтей-рецензій, зібрання і передача архіву ілюстративних матеріалів минулих років рейтингу.</t>
  </si>
  <si>
    <t>9.12.10</t>
  </si>
  <si>
    <t>Родіна Галина Григорівна</t>
  </si>
  <si>
    <t>9.12.11</t>
  </si>
  <si>
    <t>Романцова Богдана Михайлівна</t>
  </si>
  <si>
    <t>9.12.12</t>
  </si>
  <si>
    <t>Салій Олександра Романівна</t>
  </si>
  <si>
    <t>9.12.13</t>
  </si>
  <si>
    <t>Судин Данило Юрійович</t>
  </si>
  <si>
    <t>9.12.14</t>
  </si>
  <si>
    <t>Шумилович Богдан Мирославович</t>
  </si>
  <si>
    <t>9.12.15</t>
  </si>
  <si>
    <t>Щириця Павло Олексійович</t>
  </si>
  <si>
    <t>Всього по статті 9 "Інші витрати пов'҆язані з основною діяльністю організації"</t>
  </si>
  <si>
    <t>10</t>
  </si>
  <si>
    <t>Аудиторські послуги</t>
  </si>
  <si>
    <t>10.1</t>
  </si>
  <si>
    <t>Незалежний аудит</t>
  </si>
  <si>
    <t>Грудень (Січень). 
Аудиторська перевірка бухгалтерської, фінансової звітності проєкту згідно стандартів АПУ та вимог УКФ.</t>
  </si>
  <si>
    <t>Всього по статті 10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</si>
  <si>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</si>
  <si>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</si>
  <si>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</si>
  <si>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Адміністратор проєкту</t>
  </si>
  <si>
    <t>_______________</t>
  </si>
  <si>
    <t>Костюк І. Б.</t>
  </si>
  <si>
    <t>ГРАНТООТРИМУВАЧ</t>
  </si>
  <si>
    <t>ФОНД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</si>
  <si>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</si>
  <si>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</si>
  <si>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</si>
  <si>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</si>
  <si>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</si>
  <si>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від 25.01.2021</t>
  </si>
  <si>
    <t>* Реєстр документів, що підтверджують достовірність витрат та цільове використання коштів</t>
  </si>
  <si>
    <t>за проектом 3ORG71-07230, ГО Книжка Року, Культура в часи кризи: інституційна підтримка (додатковий конкурс)</t>
  </si>
  <si>
    <t>за період з 01.09.2020 по 25.01.2021</t>
  </si>
  <si>
    <t>Витрати за даними звіту про використання гранту  інституційної підтримки УКФ (кредиторська заборгованість) з 12.03.2020</t>
  </si>
  <si>
    <t>Документально підтверджено</t>
  </si>
  <si>
    <t>Розділ/
Підрозділ/
Стаття/
Пункт</t>
  </si>
  <si>
    <t>Сума,
грн.</t>
  </si>
  <si>
    <t>Назва контрагента (код ЄДРПОУ) / 
Виконавець (ІПН)</t>
  </si>
  <si>
    <t>Сума, 
грн</t>
  </si>
  <si>
    <t>Договір, додатки до договору 
(номер, дата)</t>
  </si>
  <si>
    <t>Акт/Видаткова накладна/Акт списання 
(номер, дата)</t>
  </si>
  <si>
    <t>Сума оплати, 
грн</t>
  </si>
  <si>
    <t>Платіжне доручення 
(номер п/д, дата списання коштів)</t>
  </si>
  <si>
    <t>ЗАГАЛЬНА СУМА:</t>
  </si>
  <si>
    <t>Витрати за даними звіту про використання гранту  інституційної підтримки УКФ (заплановані витрати) до 31.12.2020</t>
  </si>
  <si>
    <t>Наказ № 201102-ПВЗДШР від 02.11.2020</t>
  </si>
  <si>
    <t>Розрахункова відомість за 11.2020 від 30.11.2020 
Розрахункова відомість за 12.2020 від 31.12.2020</t>
  </si>
  <si>
    <t>№ 128 від 24.12.2020 17:36 
№ 132 від 24.12.2020 17:36</t>
  </si>
  <si>
    <t>ЦПД № 200901-ФО-РКК від 01.09.2020</t>
  </si>
  <si>
    <t>Акт № 201228-ФО-РКК від 28.12.2020</t>
  </si>
  <si>
    <t>№ 141 від 24.12.2020 19:17</t>
  </si>
  <si>
    <t>Марченко Наталія Петрівна</t>
  </si>
  <si>
    <t>ЦПД № 201102-ФО-МНП від 02.11.2020</t>
  </si>
  <si>
    <t>Акт № 201228-ФО-МНП від 28.12.2020</t>
  </si>
  <si>
    <t>№ 175 від 28.12.2020 20:03</t>
  </si>
  <si>
    <t>Васильєв Сергій Геннадійович</t>
  </si>
  <si>
    <t>ЦПД № 201102-ФО-ВСГ від 02.11.2020</t>
  </si>
  <si>
    <t>Акт № 201228-ФО-ВСГ від 28.12.2020</t>
  </si>
  <si>
    <t>№ 179 від 28.12.2020 20:05</t>
  </si>
  <si>
    <t>Лобанов Артем Вікторович</t>
  </si>
  <si>
    <t>ЦПД № 201102-ФО-ЛАВ від 02.11.2020</t>
  </si>
  <si>
    <t>Акт № 201228-ФО-ЛАВ від 28.12.2020</t>
  </si>
  <si>
    <t>№ 180 від 28.12.2020 20:09</t>
  </si>
  <si>
    <t>Сулима Микола Матвійович</t>
  </si>
  <si>
    <t>ЦПД № 201102-ФО-СММ від 02.11.2020</t>
  </si>
  <si>
    <t>Акт № 201228-ФО-СММ від 28.12.2020</t>
  </si>
  <si>
    <t>№ 187 від 28.12.2020 20:16</t>
  </si>
  <si>
    <t>Листопад Олег Григорович</t>
  </si>
  <si>
    <t>ЦПД № 201102-ФО-ЛОГ від 02.11.2020</t>
  </si>
  <si>
    <t>Акт № 201228-ФО-ЛОГ від 28.12.2020</t>
  </si>
  <si>
    <t>№ 188 від 28.12.2020 20:34</t>
  </si>
  <si>
    <t>Кривенко Оксана Григорівна</t>
  </si>
  <si>
    <t>ЦПД № 201201-ФО-КОГ від 01.12.2020</t>
  </si>
  <si>
    <t>Акт № 201228-ФО-КОГ від 28.12.2020</t>
  </si>
  <si>
    <t>№ 196 від 28.12.2020 20:44</t>
  </si>
  <si>
    <t>Галюта Анатолій Ніконорович</t>
  </si>
  <si>
    <t>ЦПД № 200901-ФО-ГАН від 01.09.2020</t>
  </si>
  <si>
    <t>Акт № 201228-ФО-ГАН від 28.12.2020</t>
  </si>
  <si>
    <t>№ 202 від 28.12.2020 20:46</t>
  </si>
  <si>
    <t>Красюк Юліка Юріївна</t>
  </si>
  <si>
    <t>ЦПД № 200901-ФО-КЮЮ від 01.09.2020</t>
  </si>
  <si>
    <t>Акт № 201228-ФО-КЮЮ від 28.12.2020</t>
  </si>
  <si>
    <t>№ 154 від 24.12.2020 20:38</t>
  </si>
  <si>
    <t>Шейкін Ігор Олегович</t>
  </si>
  <si>
    <t>ЦПД № 201102-ФО-ШІО від 02.11.2020</t>
  </si>
  <si>
    <t>Акт № 201228-ФО-ШІО від 28.12.2020</t>
  </si>
  <si>
    <t>№ 137 від 24.12.2020 19:09</t>
  </si>
  <si>
    <t>Костюк Іван Богданович</t>
  </si>
  <si>
    <t>ЦПД № 201102-ФО-КІБ від 02.11.2020</t>
  </si>
  <si>
    <t>Акт № 201228-ФО-КІБ від 28.12.2020</t>
  </si>
  <si>
    <t>№ 155 від 24.12.2020 20:38</t>
  </si>
  <si>
    <t>Семенік Оксана Олексіївна</t>
  </si>
  <si>
    <t>ЦПД № 201102-ФО-СОО від 02.11.2020</t>
  </si>
  <si>
    <t>Акт № 201228-ФО-СОО від 28.12.2020</t>
  </si>
  <si>
    <t>№ 204 від 28.12.2020 21:20</t>
  </si>
  <si>
    <t>Найдюк Олеся Миколаївна</t>
  </si>
  <si>
    <t>ЦПД № 201102-ФО-НОМ від 02.11.2020</t>
  </si>
  <si>
    <t>Акт № 201228-ФО-НОМ від 28.12.2020</t>
  </si>
  <si>
    <t>№ 153 від 24.12.2020 20:16</t>
  </si>
  <si>
    <t>Пролеєв Сергій Вікторович</t>
  </si>
  <si>
    <t>ЦПД № 201102-ФО-ПСВ від 02.11.2020</t>
  </si>
  <si>
    <t>Акт № 201228-ФО-ПСВ від 28.12.2020</t>
  </si>
  <si>
    <t>№ 192 від 28.12.2020 20:29</t>
  </si>
  <si>
    <t>ЦПД № 201102-ФО-КОІ від 02.11.2020</t>
  </si>
  <si>
    <t>Акт № 201228-ФО-КОІ від 28.12.2020</t>
  </si>
  <si>
    <t>№ 217 від 29.12.2020 19:00</t>
  </si>
  <si>
    <t>Грабар Сергій Володимирович</t>
  </si>
  <si>
    <t>ЦПД № 201102-ФО-ГСВ від 02.11.2020</t>
  </si>
  <si>
    <t>Акт № 201228-ФО-ГСВ від 28.12.2020</t>
  </si>
  <si>
    <t>№ 171 від 28.12.2020 20:02</t>
  </si>
  <si>
    <t>Родіна Олена Олександрівна</t>
  </si>
  <si>
    <t>ФОП № 201001-ФОП-РОО від 01.10.2020</t>
  </si>
  <si>
    <t>Акт № 201228-ФОП-РОО від 28.12.2020</t>
  </si>
  <si>
    <t>№ 164 від 28.12.2020 18:30</t>
  </si>
  <si>
    <t>ФОП № 201102-ФОП-РОО від 02.11.2020</t>
  </si>
  <si>
    <t>Акт № 201228-ФОП-РОО-18 від 28.12.2020</t>
  </si>
  <si>
    <t>№ 167 від 28.12.2020 18:30</t>
  </si>
  <si>
    <t>Родик Дмитро Костянтинович</t>
  </si>
  <si>
    <t>ЦПД № 201102-ФО-РДК від 02.11.2020</t>
  </si>
  <si>
    <t>Акт № 201228-ФО-РДК від 28.12.2020</t>
  </si>
  <si>
    <t>№ 287 від 30.12.2020 17:49</t>
  </si>
  <si>
    <t>Абрамов Максим Анатолійович</t>
  </si>
  <si>
    <t>ЦПД № 201201-ФО-АМА від 01.12.2020</t>
  </si>
  <si>
    <t>Акт № 201228-ФО-АМА від 28.12.2020</t>
  </si>
  <si>
    <t>№ 283 від 30.12.2020 20:24</t>
  </si>
  <si>
    <t>Кармаліта Катерина Євгеніївна</t>
  </si>
  <si>
    <t>ФОП № 201201-ФОП-ККЄ від 01.12.2020</t>
  </si>
  <si>
    <t>Акт № 201228-ФОП-ККЄ від 28.12.2020</t>
  </si>
  <si>
    <t>№ 165 від 28.12.2020 18:30</t>
  </si>
  <si>
    <t>Гисева Аліна Анатоліївна</t>
  </si>
  <si>
    <t>ФОП № 201102-ФОП-ГАА від 02.11.2020</t>
  </si>
  <si>
    <t>Акт № 201228-ФОП-ГАА від 28.12.2020</t>
  </si>
  <si>
    <t>№ 166 від 28.12.2020 18:30</t>
  </si>
  <si>
    <t>Власов Олексій Анатолійович</t>
  </si>
  <si>
    <t>ФОП Договір Надання Послуг від 01.09.2020</t>
  </si>
  <si>
    <t>Акт № 201231-ФОП-ВОА від 31.12.2020</t>
  </si>
  <si>
    <t>№ 213 від 29.12.2020 18:38</t>
  </si>
  <si>
    <t>Лисенко Світлана Володимирівна</t>
  </si>
  <si>
    <t>ЦПД № 200901-ФО-ЛСВ від 01.09.2020</t>
  </si>
  <si>
    <t>Акт № 201228-ФО-ЛСВ від 28.12.2020</t>
  </si>
  <si>
    <t>№ 291 від 30.12.2020 20:40</t>
  </si>
  <si>
    <t>Базильчук Олег Миколайович</t>
  </si>
  <si>
    <t>ФОП № 200901-ФОП-БОМ вiд 01.09.2020</t>
  </si>
  <si>
    <t>Акт № 201228-ФОП-БОМ від 28.12.2020</t>
  </si>
  <si>
    <t>№ 129 від 24.12.2020 18:24</t>
  </si>
  <si>
    <t>ТОВ Розетка 
Рахунок № СФ-02249318 від 28.12.2020</t>
  </si>
  <si>
    <t>ТОВ Розетка 
Накладна № 2249318 від 04.01.2021</t>
  </si>
  <si>
    <t>№ 209 від 29.12.2020 11:43</t>
  </si>
  <si>
    <t>ТОВ САВ-Дістрибьюшн 
Рахунок № РПИ-7597-11490452 вiд 04.01.2021</t>
  </si>
  <si>
    <t>ТОВ САВ-Дістрибьюшн 
Накладна № 181291951 від 12.01.2021</t>
  </si>
  <si>
    <t>№ 296 від 04.01.2021 13:04</t>
  </si>
  <si>
    <t>ФОП Тарнавський 
Рахунок № 3464 від 29.12.2020</t>
  </si>
  <si>
    <t>ФОП Тарнавський 
Накладна № 3464 від 04.01.2021</t>
  </si>
  <si>
    <t>№ 212 від 29.12.2020 17:28</t>
  </si>
  <si>
    <t>Навушники Ксяомі Бездротові</t>
  </si>
  <si>
    <t>Навушники Соні</t>
  </si>
  <si>
    <t>ТОВ САВ-Дістрибьюшн 
Накладна № 181732504 від 20.01.2021</t>
  </si>
  <si>
    <t>ФОП Орел 
Рахунок № 555529122020 від 29.12.2020</t>
  </si>
  <si>
    <t>ФОП Орел 
Накладна № 555529122020 від 29.12.2020</t>
  </si>
  <si>
    <t>№ 210 від 29.12.2020 13:07</t>
  </si>
  <si>
    <t>Закупка канц. товарів та витратних матеріалів</t>
  </si>
  <si>
    <t>ФОП Рожанковська 
Рахунок № ЗК00607755 від 28.12.2020</t>
  </si>
  <si>
    <t>ФОП Рожанковська 
Накладна № НЗК00806831 від 30.12.2020
Накладна № НЗК00807069 від 31.12.2020</t>
  </si>
  <si>
    <t>№ 159 від 28.12.2020 15:53</t>
  </si>
  <si>
    <t>Картридж PrintPro NS Xerox Phaser 3020/WC302</t>
  </si>
  <si>
    <t>Послуга ХепіСервісБізнес на 2 роки</t>
  </si>
  <si>
    <t>ТОВ Комфі Трейд 
Рахунок № СФКУА-0000823194 від 30.12.2020</t>
  </si>
  <si>
    <t>ТОВ Комфі Трейд 
Накладна № РНКУА-000000003 від 07.01.2021</t>
  </si>
  <si>
    <t>№ 228 від 30.12.2020 13:09</t>
  </si>
  <si>
    <t>Закупівля та доставка засобів гігієни та санітарії</t>
  </si>
  <si>
    <t>ФОП Рожанковська 
Рахунок № ЗК00607753 від 28.12.2020</t>
  </si>
  <si>
    <t>ФОП Рожанковська 
Накладна № НЗК00806831 від 30.12.2020</t>
  </si>
  <si>
    <t>№ 160 від 28.12.2020 15:53</t>
  </si>
  <si>
    <t>ТОВ НРП 
Рахунок № 2098658 від 30.12.2020</t>
  </si>
  <si>
    <t>ТОВ НРП 
Накладна № 466078 від 05.01.2021</t>
  </si>
  <si>
    <t>№ 226 від 30.12.2020 10:39</t>
  </si>
  <si>
    <t>Мікрофон HyperX QuadCast</t>
  </si>
  <si>
    <t>Мікрофон RODE NT-USB MINI</t>
  </si>
  <si>
    <t>ФОП Булана 
Рахунок № 20710 від 28.12.2020</t>
  </si>
  <si>
    <t>ФОП Булана 
Накладна № 20710 від 29.12.2020</t>
  </si>
  <si>
    <t>№ 208 від 29.12.2020 11:43</t>
  </si>
  <si>
    <t>Комплект звукозапису RODE SC6-L Mobile Interview Kit</t>
  </si>
  <si>
    <t>SSD накопичувач Samsung 860 Evo-Series 500GB M.2 SATA</t>
  </si>
  <si>
    <t>Зовнішній HDD Transcend 2TB</t>
  </si>
  <si>
    <t>Картка пам'яті Кінгстон 64Гб</t>
  </si>
  <si>
    <t>ТОВ САВ-Дістрибьюшн 
Накладна № 181291955 від 12.01.2021</t>
  </si>
  <si>
    <t>ФОП Груздєва 
Рахунок № EM-000395530 від 29.12.2020</t>
  </si>
  <si>
    <t>ФОП Груздєва 
Накладна № ЕМ-000006642 від 08.01.2021</t>
  </si>
  <si>
    <t>№ 218 від 29.12.2020 19:13</t>
  </si>
  <si>
    <t>Монопод для екшн-камери</t>
  </si>
  <si>
    <t>Штатив для фото-відео</t>
  </si>
  <si>
    <t>ТОВ НРП 
Рахунок № 2092558 від 28.12.2020</t>
  </si>
  <si>
    <t>ТОВ НРП 
Накладна № 474067 від 19.01.2021</t>
  </si>
  <si>
    <t>№ 156 від 28.12.2020 11:46</t>
  </si>
  <si>
    <t>Мережевий зарядний 2Е USB 4.2A</t>
  </si>
  <si>
    <t>ТОВ НРП 
Рахунок № 2098784 від 30.12.2020</t>
  </si>
  <si>
    <t>ТОВ НРП 
Накладна № 463482 від 30.12.2020</t>
  </si>
  <si>
    <t>№ 227 від 30.12.2020 10:39</t>
  </si>
  <si>
    <t>Модем Huawei E3372h-320</t>
  </si>
  <si>
    <t>ТОВ ВФ Рітейл 
Рахунок № 1030020035 від 30.12.2020</t>
  </si>
  <si>
    <t>ТОВ ВФ Рітейл 
Накладна № 1030020035 від 02.01.2021</t>
  </si>
  <si>
    <t>№ 229 від 30.12.2020 13:09</t>
  </si>
  <si>
    <t>Портативний аккумулятор Remax Leader 2 USB Black</t>
  </si>
  <si>
    <t>Стартовий пакет Лайфсел Безмеж</t>
  </si>
  <si>
    <t>ФОП № 201221-ФОП-ККЄ від 21.12.2020</t>
  </si>
  <si>
    <t>Акт № 201228-ФОП-ККЄ-15 від 28.12.2020</t>
  </si>
  <si>
    <t>№ 230 від 30.12.2020 14:40</t>
  </si>
  <si>
    <t>Юринець Арсен Володимирович</t>
  </si>
  <si>
    <t>ЦПД № 201102-ФО-ЮАВ від 02.11.2020</t>
  </si>
  <si>
    <t>Акт № 201228-ФО-ЮАВ від 28.12.2020</t>
  </si>
  <si>
    <t>№ 282 від 30.12.2020 20:25</t>
  </si>
  <si>
    <t xml:space="preserve"> РКО вiдкрита оферта Приватбанк № б/н вiд 13.12.2018</t>
  </si>
  <si>
    <t>№ ARБ/Н від 25.12.2020 10:04 
№ ARБ/Н від 13.01.2021 10:06</t>
  </si>
  <si>
    <t>№ 133 від 24.12.2020 17:36</t>
  </si>
  <si>
    <t>ФОП Шельвашенко 
Договір № 1А/15/11 від 15.11.2020</t>
  </si>
  <si>
    <t>ФОП Шелвашенко 
Акт № 201228-ФОП-ШДМ від 28.12.2020</t>
  </si>
  <si>
    <t>№ 211 від 29.12.2020 15:43</t>
  </si>
  <si>
    <t>ЦПД № 201201-ФО-А-ВЯВ від 01.12.2020</t>
  </si>
  <si>
    <t>Акт № 201231-ФО-А-ВЯВ від 31.12.2020</t>
  </si>
  <si>
    <t>№ 233 від 30.12.2020 17:46</t>
  </si>
  <si>
    <t>ЦПД № 201201-ФО-А-РГГ від 01.12.2020</t>
  </si>
  <si>
    <t>Акт № 201231-ФО-А-РГГ від 31.12.2020</t>
  </si>
  <si>
    <t>№ 261 від 30.12.2020 19:28</t>
  </si>
  <si>
    <t>ЦПД № 201201-ФО-А-РБМ від 01.12.2020</t>
  </si>
  <si>
    <t>Акт № 201231-ФО-А-РБМ від 31.12.2020</t>
  </si>
  <si>
    <t>№ 264 від 30.12.2020 19:48</t>
  </si>
  <si>
    <t>ЦПД № 201201-ФО-А-СОР від 01.12.2020</t>
  </si>
  <si>
    <t>Акт № 201231-ФО-А-СОР від 31.12.2020</t>
  </si>
  <si>
    <t>№ 267 від 30.12.2020 19:52</t>
  </si>
  <si>
    <t>ЦПД № 201201-ФО-А-СДЮ від 01.12.2020</t>
  </si>
  <si>
    <t>Акт № 201231-ФО-А-СДЮ від 31.12.2020</t>
  </si>
  <si>
    <t>№ 270 від 30.12.2020 17:52</t>
  </si>
  <si>
    <t>ЦПД № 201201-ФО-А-ШБМ від 01.12.2020</t>
  </si>
  <si>
    <t>Акт № 201231-ФО-А-ШБМ від 31.12.2020</t>
  </si>
  <si>
    <t>№ 273 від 30.12.2020 19:58</t>
  </si>
  <si>
    <t>ЦПД № 201201-ФО-А-ЩПО від 01.12.2020</t>
  </si>
  <si>
    <t>Акт № 201231-ФО-А-ЩПО від 31.12.2020</t>
  </si>
  <si>
    <t>№ 276 від 30.12.2020 20:03</t>
  </si>
  <si>
    <t>ЦПД № 201201-ФО-А-ГІБ від 01.12.2020</t>
  </si>
  <si>
    <t>Акт № 201231-ФО-А-ГІБ від 31.12.2020</t>
  </si>
  <si>
    <t>№ 234 від 30.12.2020 17:53</t>
  </si>
  <si>
    <t>ЦПД № 201201-ФО-А-ДСІ від 01.12.2020</t>
  </si>
  <si>
    <t>Акт № 201231-ФО-А-ДСІ від 31.12.2020</t>
  </si>
  <si>
    <t>№ 239 від 30.12.2020 17:54</t>
  </si>
  <si>
    <t>ЦПД № 201201-ФО-А-ІДЯ від 01.12.2020</t>
  </si>
  <si>
    <t>Акт № 201231-ФО-А-ІДЯ від 31.12.2020</t>
  </si>
  <si>
    <t>№ 240 від 30.12.2020 18:21</t>
  </si>
  <si>
    <t>ЦПД № 201201-ФО-А-КОО від 01.12.2020</t>
  </si>
  <si>
    <t>Акт № 201231-ФО-А-КОО від 31.12.2020</t>
  </si>
  <si>
    <t>№ 243 від 30.12.2020 19:33</t>
  </si>
  <si>
    <t>ЦПД № 201201-ФО-А-КОІ від 01.12.2020</t>
  </si>
  <si>
    <t>Акт № 201231-ФО-А-КОІ від 31.12.2020</t>
  </si>
  <si>
    <t>№ 246 від 30.12.2020 18:32</t>
  </si>
  <si>
    <t>ЦПД № 201201-ФО-А-ЛКВ від 01.12.2020</t>
  </si>
  <si>
    <t>Акт № 201231-ФО-А-ЛКВ від 31.12.2020</t>
  </si>
  <si>
    <t>№ 249 від 30.12.2020 19:41</t>
  </si>
  <si>
    <t>ЦПД № 201201-ФО-А-ПСР від 01.12.2020</t>
  </si>
  <si>
    <t>Акт № 201231-ФО-А-ПСР від 31.12.2020</t>
  </si>
  <si>
    <t>№ 254 від 30.12.2020 19:36</t>
  </si>
  <si>
    <t>ЦПД № 201201-ФО-А-РКК від 01.12.2020</t>
  </si>
  <si>
    <t>Акт № 201231-ФО-А-РКК від 31.12.2020</t>
  </si>
  <si>
    <t>№ 258 від 30.12.2020 19:34</t>
  </si>
  <si>
    <t>Організація доставки по м.Києву</t>
  </si>
  <si>
    <t>ТОВ Майстер Книг 
Рахунок № 236 від 28.12.2020
Договір № 201228-МК від 28.12.2020</t>
  </si>
  <si>
    <t>ТОВ Майстер Книг 
Акт № 102 від 31.12.2020</t>
  </si>
  <si>
    <t>№ 163 від 28.12.2020 17:33</t>
  </si>
  <si>
    <t>ТОВ Аура Букс 
Рахунок № 23 від 28.12.2020
Договір № 201228-АБ від 28.12.2020</t>
  </si>
  <si>
    <t>Накладна № 20 від 31.12.2020</t>
  </si>
  <si>
    <t>№ 161 від 28.12.2020 17:33</t>
  </si>
  <si>
    <t>ФОП Петрунько 
Рахунок № 34 від 28.11.2020 
Договір № 8112/НП/20 від 28.11.2020</t>
  </si>
  <si>
    <t>ФОП Петрунько 
Акт № 34 від 18.12.2020</t>
  </si>
  <si>
    <t>№ 162 від 28.12.2020 17:33</t>
  </si>
  <si>
    <t>ТОВ Майстер Книг 
Рахунок № 236 від 28.12.2020</t>
  </si>
  <si>
    <t>ПП Сервіском Аудит</t>
  </si>
  <si>
    <t>ПП Сервіском Аудит № 2020/12/07-1 від 07.12.2020</t>
  </si>
  <si>
    <t>! від 25.01.2021</t>
  </si>
  <si>
    <t>№ 219 від 30.12.2020 09:32</t>
  </si>
  <si>
    <t>* заповнюється незалежним аудитором</t>
  </si>
  <si>
    <t>ПДФО</t>
  </si>
  <si>
    <t>Примітка</t>
  </si>
  <si>
    <t>Суми в доках без ПДВ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</si>
</sst>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176" formatCode="_-* #,###.##000_-;\-* #,###.##000_-;_-* &quot;-&quot;??_-;_-@_-"/>
    <numFmt numFmtId="177" formatCode="_-* #,###.#####000_-;\-* #,###.#####000_-;_-* &quot;-&quot;??_-;_-@_-"/>
  </numFmts>
  <fonts count="38">
    <font>
      <sz val="11"/>
      <color theme="1"/>
      <name val="Arial"/>
      <charset val="134"/>
    </font>
    <font>
      <sz val="11"/>
      <color theme="1" tint="0.5"/>
      <name val="Arial"/>
      <charset val="134"/>
    </font>
    <font>
      <sz val="11"/>
      <color rgb="FFFF0000"/>
      <name val="Arial"/>
      <charset val="134"/>
    </font>
    <font>
      <sz val="11"/>
      <color theme="1"/>
      <name val="Calibri"/>
      <charset val="134"/>
    </font>
    <font>
      <i/>
      <sz val="11"/>
      <color rgb="FF000000"/>
      <name val="Calibri"/>
      <charset val="134"/>
    </font>
    <font>
      <b/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Arial"/>
      <charset val="134"/>
    </font>
    <font>
      <i/>
      <sz val="11"/>
      <color theme="1"/>
      <name val="Calibri"/>
      <charset val="134"/>
    </font>
    <font>
      <i/>
      <sz val="10"/>
      <color theme="1"/>
      <name val="Calibri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rgb="FF000000"/>
      <name val="Arial"/>
      <charset val="134"/>
    </font>
    <font>
      <sz val="10"/>
      <name val="Arial"/>
      <charset val="134"/>
    </font>
    <font>
      <sz val="10"/>
      <color theme="1" tint="0.5"/>
      <name val="Arial"/>
      <charset val="134"/>
    </font>
    <font>
      <sz val="10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9"/>
      <name val="Times New Roman"/>
      <charset val="0"/>
    </font>
    <font>
      <sz val="9"/>
      <name val="Times New Roman"/>
      <charset val="0"/>
    </font>
  </fonts>
  <fills count="40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1" borderId="10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100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43" fontId="0" fillId="0" borderId="0" xfId="2" applyFont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43" fontId="0" fillId="2" borderId="0" xfId="2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0" fontId="0" fillId="0" borderId="0" xfId="6" applyNumberFormat="1" applyFont="1" applyAlignment="1"/>
    <xf numFmtId="176" fontId="0" fillId="0" borderId="0" xfId="0" applyNumberFormat="1" applyFont="1" applyAlignment="1">
      <alignment vertical="center" wrapText="1"/>
    </xf>
    <xf numFmtId="177" fontId="0" fillId="0" borderId="0" xfId="2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3" fontId="6" fillId="0" borderId="4" xfId="2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9" fillId="0" borderId="0" xfId="0" applyFont="1"/>
    <xf numFmtId="4" fontId="9" fillId="0" borderId="0" xfId="0" applyNumberFormat="1" applyFont="1"/>
    <xf numFmtId="43" fontId="3" fillId="0" borderId="0" xfId="2" applyFont="1" applyAlignment="1"/>
    <xf numFmtId="176" fontId="3" fillId="0" borderId="0" xfId="6" applyNumberFormat="1" applyFont="1" applyAlignment="1"/>
    <xf numFmtId="0" fontId="10" fillId="0" borderId="0" xfId="0" applyNumberFormat="1" applyFont="1" applyAlignment="1"/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Border="1" applyAlignment="1">
      <alignment wrapText="1"/>
    </xf>
    <xf numFmtId="0" fontId="13" fillId="0" borderId="5" xfId="0" applyNumberFormat="1" applyFont="1" applyBorder="1"/>
    <xf numFmtId="0" fontId="11" fillId="5" borderId="5" xfId="0" applyNumberFormat="1" applyFont="1" applyFill="1" applyBorder="1" applyAlignment="1">
      <alignment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horizontal="left" vertical="center" wrapText="1"/>
    </xf>
    <xf numFmtId="0" fontId="11" fillId="6" borderId="5" xfId="2" applyNumberFormat="1" applyFont="1" applyFill="1" applyBorder="1" applyAlignment="1">
      <alignment vertical="center"/>
    </xf>
    <xf numFmtId="43" fontId="11" fillId="6" borderId="5" xfId="2" applyFont="1" applyFill="1" applyBorder="1" applyAlignment="1">
      <alignment vertical="center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5" xfId="2" applyNumberFormat="1" applyFont="1" applyBorder="1" applyAlignment="1">
      <alignment vertical="center"/>
    </xf>
    <xf numFmtId="43" fontId="10" fillId="0" borderId="5" xfId="2" applyFont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/>
    </xf>
    <xf numFmtId="0" fontId="11" fillId="3" borderId="5" xfId="0" applyNumberFormat="1" applyFont="1" applyFill="1" applyBorder="1" applyAlignment="1">
      <alignment horizontal="left" vertical="center" wrapText="1"/>
    </xf>
    <xf numFmtId="0" fontId="11" fillId="3" borderId="5" xfId="2" applyNumberFormat="1" applyFont="1" applyFill="1" applyBorder="1" applyAlignment="1">
      <alignment vertical="center"/>
    </xf>
    <xf numFmtId="43" fontId="11" fillId="3" borderId="5" xfId="2" applyFont="1" applyFill="1" applyBorder="1" applyAlignment="1">
      <alignment vertical="center"/>
    </xf>
    <xf numFmtId="0" fontId="11" fillId="7" borderId="5" xfId="0" applyNumberFormat="1" applyFont="1" applyFill="1" applyBorder="1" applyAlignment="1">
      <alignment horizontal="left" vertical="center"/>
    </xf>
    <xf numFmtId="0" fontId="11" fillId="7" borderId="5" xfId="2" applyNumberFormat="1" applyFont="1" applyFill="1" applyBorder="1" applyAlignment="1">
      <alignment vertical="center"/>
    </xf>
    <xf numFmtId="43" fontId="11" fillId="7" borderId="5" xfId="2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horizontal="left" vertical="center"/>
    </xf>
    <xf numFmtId="0" fontId="11" fillId="7" borderId="5" xfId="0" applyNumberFormat="1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left" vertical="center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5" xfId="2" applyNumberFormat="1" applyFont="1" applyFill="1" applyBorder="1" applyAlignment="1">
      <alignment vertical="center"/>
    </xf>
    <xf numFmtId="43" fontId="12" fillId="3" borderId="5" xfId="2" applyFont="1" applyFill="1" applyBorder="1" applyAlignment="1">
      <alignment vertical="center"/>
    </xf>
    <xf numFmtId="0" fontId="12" fillId="7" borderId="5" xfId="0" applyNumberFormat="1" applyFont="1" applyFill="1" applyBorder="1" applyAlignment="1">
      <alignment horizontal="left" vertical="center" wrapText="1"/>
    </xf>
    <xf numFmtId="0" fontId="12" fillId="7" borderId="5" xfId="0" applyNumberFormat="1" applyFont="1" applyFill="1" applyBorder="1" applyAlignment="1">
      <alignment horizontal="left" vertical="center"/>
    </xf>
    <xf numFmtId="0" fontId="12" fillId="7" borderId="5" xfId="2" applyNumberFormat="1" applyFont="1" applyFill="1" applyBorder="1" applyAlignment="1">
      <alignment vertical="center"/>
    </xf>
    <xf numFmtId="43" fontId="12" fillId="7" borderId="5" xfId="2" applyFont="1" applyFill="1" applyBorder="1" applyAlignment="1">
      <alignment vertical="center"/>
    </xf>
    <xf numFmtId="176" fontId="12" fillId="7" borderId="5" xfId="2" applyNumberFormat="1" applyFont="1" applyFill="1" applyBorder="1" applyAlignment="1">
      <alignment vertical="center"/>
    </xf>
    <xf numFmtId="176" fontId="10" fillId="7" borderId="5" xfId="2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3" fontId="13" fillId="0" borderId="5" xfId="2" applyFont="1" applyBorder="1" applyAlignment="1">
      <alignment vertical="center"/>
    </xf>
    <xf numFmtId="43" fontId="10" fillId="0" borderId="5" xfId="2" applyFont="1" applyBorder="1" applyAlignment="1">
      <alignment vertical="center" wrapText="1"/>
    </xf>
    <xf numFmtId="0" fontId="10" fillId="0" borderId="0" xfId="0" applyNumberFormat="1" applyFont="1" applyAlignment="1">
      <alignment horizontal="right" vertical="center"/>
    </xf>
    <xf numFmtId="0" fontId="11" fillId="6" borderId="5" xfId="0" applyNumberFormat="1" applyFont="1" applyFill="1" applyBorder="1" applyAlignment="1">
      <alignment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6" borderId="5" xfId="0" applyNumberFormat="1" applyFont="1" applyFill="1" applyBorder="1" applyAlignment="1">
      <alignment vertical="center" wrapText="1"/>
    </xf>
    <xf numFmtId="0" fontId="11" fillId="3" borderId="5" xfId="0" applyNumberFormat="1" applyFont="1" applyFill="1" applyBorder="1" applyAlignment="1">
      <alignment vertical="center" wrapText="1"/>
    </xf>
    <xf numFmtId="0" fontId="13" fillId="0" borderId="5" xfId="0" applyNumberFormat="1" applyFont="1" applyBorder="1" applyAlignment="1">
      <alignment vertical="center" wrapText="1"/>
    </xf>
    <xf numFmtId="0" fontId="10" fillId="8" borderId="5" xfId="0" applyNumberFormat="1" applyFont="1" applyFill="1" applyBorder="1" applyAlignment="1">
      <alignment vertical="center" wrapText="1"/>
    </xf>
    <xf numFmtId="43" fontId="10" fillId="7" borderId="5" xfId="2" applyFont="1" applyFill="1" applyBorder="1" applyAlignment="1">
      <alignment vertical="center"/>
    </xf>
    <xf numFmtId="0" fontId="10" fillId="7" borderId="5" xfId="0" applyNumberFormat="1" applyFont="1" applyFill="1" applyBorder="1" applyAlignment="1">
      <alignment vertical="center" wrapText="1"/>
    </xf>
    <xf numFmtId="0" fontId="12" fillId="3" borderId="5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10" fillId="8" borderId="5" xfId="0" applyNumberFormat="1" applyFont="1" applyFill="1" applyBorder="1" applyAlignment="1">
      <alignment horizontal="left" vertical="center" wrapText="1"/>
    </xf>
    <xf numFmtId="0" fontId="13" fillId="0" borderId="5" xfId="2" applyNumberFormat="1" applyFont="1" applyBorder="1" applyAlignment="1">
      <alignment vertical="center"/>
    </xf>
    <xf numFmtId="0" fontId="13" fillId="8" borderId="5" xfId="0" applyNumberFormat="1" applyFont="1" applyFill="1" applyBorder="1" applyAlignment="1">
      <alignment vertical="center" wrapText="1"/>
    </xf>
    <xf numFmtId="0" fontId="14" fillId="8" borderId="5" xfId="0" applyNumberFormat="1" applyFont="1" applyFill="1" applyBorder="1" applyAlignment="1">
      <alignment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605155</xdr:colOff>
      <xdr:row>0</xdr:row>
      <xdr:rowOff>41910</xdr:rowOff>
    </xdr:from>
    <xdr:ext cx="1080135" cy="880745"/>
    <xdr:pic>
      <xdr:nvPicPr>
        <xdr:cNvPr id="4" name="image1.png" descr="Mac SSD:Users:andrew:Desktop:logo.png" title="Зображення"/>
        <xdr:cNvPicPr preferRelativeResize="0"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968115" y="41910"/>
          <a:ext cx="1080135" cy="88074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T140"/>
  <sheetViews>
    <sheetView tabSelected="1" zoomScale="70" zoomScaleNormal="70" workbookViewId="0">
      <pane ySplit="9" topLeftCell="A123" activePane="bottomLeft" state="frozen"/>
      <selection/>
      <selection pane="bottomLeft" activeCell="A1" sqref="A1"/>
    </sheetView>
  </sheetViews>
  <sheetFormatPr defaultColWidth="12.6333333333333" defaultRowHeight="12.75"/>
  <cols>
    <col min="1" max="1" width="9.88333333333333" style="42" customWidth="1"/>
    <col min="2" max="2" width="6.25" style="42" customWidth="1"/>
    <col min="3" max="3" width="28" style="42" customWidth="1"/>
    <col min="4" max="4" width="8.38333333333333" style="42" customWidth="1"/>
    <col min="5" max="10" width="13.9083333333333" style="42" customWidth="1" outlineLevel="1"/>
    <col min="11" max="19" width="13.9083333333333" style="42" customWidth="1"/>
    <col min="20" max="20" width="34.1" style="42" customWidth="1"/>
    <col min="21" max="16384" width="12.6333333333333" style="42"/>
  </cols>
  <sheetData>
    <row r="1" outlineLevel="1" spans="1:20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80" t="s">
        <v>0</v>
      </c>
    </row>
    <row r="2" outlineLevel="1" spans="1:20">
      <c r="A2" s="43"/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80" t="s">
        <v>1</v>
      </c>
    </row>
    <row r="3" outlineLevel="1" spans="1:2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outlineLevel="1" spans="1:20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outlineLevel="1" spans="1:20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outlineLevel="1" spans="1:20">
      <c r="A6" s="44"/>
      <c r="B6" s="44"/>
      <c r="C6" s="4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53" customHeight="1" spans="1:20">
      <c r="A7" s="46" t="s">
        <v>5</v>
      </c>
      <c r="B7" s="46" t="s">
        <v>6</v>
      </c>
      <c r="C7" s="46" t="s">
        <v>7</v>
      </c>
      <c r="D7" s="46" t="s">
        <v>8</v>
      </c>
      <c r="E7" s="47" t="s">
        <v>9</v>
      </c>
      <c r="F7" s="48"/>
      <c r="G7" s="48"/>
      <c r="H7" s="47" t="s">
        <v>10</v>
      </c>
      <c r="I7" s="49"/>
      <c r="J7" s="49"/>
      <c r="K7" s="47" t="s">
        <v>11</v>
      </c>
      <c r="L7" s="49"/>
      <c r="M7" s="49"/>
      <c r="N7" s="47" t="s">
        <v>12</v>
      </c>
      <c r="O7" s="49"/>
      <c r="P7" s="49"/>
      <c r="Q7" s="47" t="s">
        <v>13</v>
      </c>
      <c r="R7" s="49"/>
      <c r="S7" s="49"/>
      <c r="T7" s="47" t="s">
        <v>14</v>
      </c>
    </row>
    <row r="8" ht="25.5" spans="1:20">
      <c r="A8" s="49"/>
      <c r="B8" s="49"/>
      <c r="C8" s="49"/>
      <c r="D8" s="49"/>
      <c r="E8" s="46" t="s">
        <v>15</v>
      </c>
      <c r="F8" s="46" t="s">
        <v>16</v>
      </c>
      <c r="G8" s="46" t="s">
        <v>17</v>
      </c>
      <c r="H8" s="46" t="s">
        <v>15</v>
      </c>
      <c r="I8" s="46" t="s">
        <v>16</v>
      </c>
      <c r="J8" s="46" t="s">
        <v>18</v>
      </c>
      <c r="K8" s="46" t="s">
        <v>15</v>
      </c>
      <c r="L8" s="46" t="s">
        <v>16</v>
      </c>
      <c r="M8" s="46" t="s">
        <v>19</v>
      </c>
      <c r="N8" s="46" t="s">
        <v>15</v>
      </c>
      <c r="O8" s="46" t="s">
        <v>16</v>
      </c>
      <c r="P8" s="46" t="s">
        <v>20</v>
      </c>
      <c r="Q8" s="46" t="s">
        <v>21</v>
      </c>
      <c r="R8" s="46" t="s">
        <v>22</v>
      </c>
      <c r="S8" s="46" t="s">
        <v>23</v>
      </c>
      <c r="T8" s="49"/>
    </row>
    <row r="9" spans="1:20">
      <c r="A9" s="50" t="s">
        <v>24</v>
      </c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</row>
    <row r="10" spans="1:20">
      <c r="A10" s="52" t="s">
        <v>25</v>
      </c>
      <c r="B10" s="52" t="s">
        <v>26</v>
      </c>
      <c r="C10" s="52" t="s">
        <v>27</v>
      </c>
      <c r="D10" s="52"/>
      <c r="E10" s="53"/>
      <c r="F10" s="54"/>
      <c r="G10" s="54"/>
      <c r="H10" s="53"/>
      <c r="I10" s="54"/>
      <c r="J10" s="54"/>
      <c r="K10" s="53"/>
      <c r="L10" s="54"/>
      <c r="M10" s="54"/>
      <c r="N10" s="53"/>
      <c r="O10" s="54"/>
      <c r="P10" s="54"/>
      <c r="Q10" s="54"/>
      <c r="R10" s="54"/>
      <c r="S10" s="54"/>
      <c r="T10" s="81"/>
    </row>
    <row r="11" spans="1:20">
      <c r="A11" s="55" t="s">
        <v>28</v>
      </c>
      <c r="B11" s="55" t="s">
        <v>29</v>
      </c>
      <c r="C11" s="55" t="s">
        <v>30</v>
      </c>
      <c r="D11" s="55" t="s">
        <v>31</v>
      </c>
      <c r="E11" s="56"/>
      <c r="F11" s="57"/>
      <c r="G11" s="57"/>
      <c r="H11" s="56"/>
      <c r="I11" s="57"/>
      <c r="J11" s="57"/>
      <c r="K11" s="56"/>
      <c r="L11" s="57"/>
      <c r="M11" s="57">
        <v>908616</v>
      </c>
      <c r="N11" s="56"/>
      <c r="O11" s="57"/>
      <c r="P11" s="57">
        <v>908616</v>
      </c>
      <c r="Q11" s="57">
        <f>G11+M11</f>
        <v>908616</v>
      </c>
      <c r="R11" s="57">
        <f>J11+P11</f>
        <v>908616</v>
      </c>
      <c r="S11" s="57">
        <f>Q11-R11</f>
        <v>0</v>
      </c>
      <c r="T11" s="82"/>
    </row>
    <row r="12" spans="1:20">
      <c r="A12" s="52" t="s">
        <v>32</v>
      </c>
      <c r="B12" s="52"/>
      <c r="C12" s="52"/>
      <c r="D12" s="58" t="s">
        <v>31</v>
      </c>
      <c r="E12" s="53"/>
      <c r="F12" s="54"/>
      <c r="G12" s="54">
        <f>SUM(G11)</f>
        <v>0</v>
      </c>
      <c r="H12" s="53"/>
      <c r="I12" s="54"/>
      <c r="J12" s="54">
        <f>SUM(J11)</f>
        <v>0</v>
      </c>
      <c r="K12" s="53"/>
      <c r="L12" s="54"/>
      <c r="M12" s="54">
        <f t="shared" ref="M12:S12" si="0">SUM(M11)</f>
        <v>908616</v>
      </c>
      <c r="N12" s="53"/>
      <c r="O12" s="54"/>
      <c r="P12" s="54">
        <f t="shared" si="0"/>
        <v>908616</v>
      </c>
      <c r="Q12" s="54">
        <f t="shared" si="0"/>
        <v>908616</v>
      </c>
      <c r="R12" s="54">
        <f t="shared" si="0"/>
        <v>908616</v>
      </c>
      <c r="S12" s="54">
        <f t="shared" si="0"/>
        <v>0</v>
      </c>
      <c r="T12" s="83"/>
    </row>
    <row r="13" spans="1:20">
      <c r="A13" s="52" t="s">
        <v>25</v>
      </c>
      <c r="B13" s="52" t="s">
        <v>33</v>
      </c>
      <c r="C13" s="52" t="s">
        <v>34</v>
      </c>
      <c r="D13" s="52"/>
      <c r="E13" s="53"/>
      <c r="F13" s="54"/>
      <c r="G13" s="54"/>
      <c r="H13" s="53"/>
      <c r="I13" s="54"/>
      <c r="J13" s="54"/>
      <c r="K13" s="53"/>
      <c r="L13" s="54"/>
      <c r="M13" s="54"/>
      <c r="N13" s="53"/>
      <c r="O13" s="54"/>
      <c r="P13" s="54"/>
      <c r="Q13" s="54"/>
      <c r="R13" s="54"/>
      <c r="S13" s="54"/>
      <c r="T13" s="81"/>
    </row>
    <row r="14" spans="1:20">
      <c r="A14" s="59" t="s">
        <v>28</v>
      </c>
      <c r="B14" s="59" t="s">
        <v>29</v>
      </c>
      <c r="C14" s="59" t="s">
        <v>35</v>
      </c>
      <c r="D14" s="59"/>
      <c r="E14" s="60"/>
      <c r="F14" s="61"/>
      <c r="G14" s="61"/>
      <c r="H14" s="60"/>
      <c r="I14" s="61"/>
      <c r="J14" s="61"/>
      <c r="K14" s="60"/>
      <c r="L14" s="61"/>
      <c r="M14" s="61"/>
      <c r="N14" s="60"/>
      <c r="O14" s="61"/>
      <c r="P14" s="61"/>
      <c r="Q14" s="61"/>
      <c r="R14" s="61"/>
      <c r="S14" s="61"/>
      <c r="T14" s="84"/>
    </row>
    <row r="15" spans="1:20">
      <c r="A15" s="59" t="s">
        <v>36</v>
      </c>
      <c r="B15" s="59" t="s">
        <v>37</v>
      </c>
      <c r="C15" s="59" t="s">
        <v>38</v>
      </c>
      <c r="D15" s="59" t="s">
        <v>31</v>
      </c>
      <c r="E15" s="60"/>
      <c r="F15" s="61"/>
      <c r="G15" s="61">
        <f>SUM(G16)</f>
        <v>0</v>
      </c>
      <c r="H15" s="60"/>
      <c r="I15" s="61"/>
      <c r="J15" s="61">
        <f>SUM(J16)</f>
        <v>0</v>
      </c>
      <c r="K15" s="60"/>
      <c r="L15" s="61"/>
      <c r="M15" s="61">
        <f>SUM(M16)</f>
        <v>22000</v>
      </c>
      <c r="N15" s="60"/>
      <c r="O15" s="61"/>
      <c r="P15" s="61">
        <f>SUM(P16)</f>
        <v>22000</v>
      </c>
      <c r="Q15" s="61">
        <f>SUM(Q16)</f>
        <v>22000</v>
      </c>
      <c r="R15" s="61">
        <f>SUM(R16)</f>
        <v>22000</v>
      </c>
      <c r="S15" s="61">
        <f>Q15-R15</f>
        <v>0</v>
      </c>
      <c r="T15" s="84"/>
    </row>
    <row r="16" ht="51" spans="1:20">
      <c r="A16" s="55" t="s">
        <v>39</v>
      </c>
      <c r="B16" s="55" t="s">
        <v>40</v>
      </c>
      <c r="C16" s="55" t="s">
        <v>41</v>
      </c>
      <c r="D16" s="55" t="s">
        <v>42</v>
      </c>
      <c r="E16" s="56"/>
      <c r="F16" s="57"/>
      <c r="G16" s="57">
        <f>E16*F16</f>
        <v>0</v>
      </c>
      <c r="H16" s="56"/>
      <c r="I16" s="57"/>
      <c r="J16" s="57">
        <f>H16*I16</f>
        <v>0</v>
      </c>
      <c r="K16" s="56">
        <v>2</v>
      </c>
      <c r="L16" s="57">
        <v>11000</v>
      </c>
      <c r="M16" s="57">
        <f t="shared" ref="M16:M34" si="1">K16*L16</f>
        <v>22000</v>
      </c>
      <c r="N16" s="56">
        <v>2</v>
      </c>
      <c r="O16" s="57">
        <v>11000</v>
      </c>
      <c r="P16" s="57">
        <f t="shared" ref="P16:P34" si="2">N16*O16</f>
        <v>22000</v>
      </c>
      <c r="Q16" s="78">
        <f t="shared" ref="Q16:Q34" si="3">G16+M16</f>
        <v>22000</v>
      </c>
      <c r="R16" s="78">
        <f t="shared" ref="R16:R34" si="4">J16+P16</f>
        <v>22000</v>
      </c>
      <c r="S16" s="78">
        <f t="shared" ref="S16:S34" si="5">Q16-R16</f>
        <v>0</v>
      </c>
      <c r="T16" s="82" t="s">
        <v>43</v>
      </c>
    </row>
    <row r="17" spans="1:20">
      <c r="A17" s="59" t="s">
        <v>36</v>
      </c>
      <c r="B17" s="59" t="s">
        <v>44</v>
      </c>
      <c r="C17" s="59" t="s">
        <v>45</v>
      </c>
      <c r="D17" s="59" t="s">
        <v>31</v>
      </c>
      <c r="E17" s="60"/>
      <c r="F17" s="61"/>
      <c r="G17" s="61"/>
      <c r="H17" s="60"/>
      <c r="I17" s="61"/>
      <c r="J17" s="61"/>
      <c r="K17" s="61"/>
      <c r="L17" s="61"/>
      <c r="M17" s="61">
        <f>SUM(M18:M36)</f>
        <v>307000</v>
      </c>
      <c r="N17" s="61"/>
      <c r="O17" s="61"/>
      <c r="P17" s="61">
        <f>SUM(P18:P36)</f>
        <v>347982</v>
      </c>
      <c r="Q17" s="61">
        <f t="shared" si="3"/>
        <v>307000</v>
      </c>
      <c r="R17" s="61">
        <f t="shared" si="4"/>
        <v>347982</v>
      </c>
      <c r="S17" s="61">
        <f t="shared" si="5"/>
        <v>-40982</v>
      </c>
      <c r="T17" s="84"/>
    </row>
    <row r="18" ht="140.25" spans="1:20">
      <c r="A18" s="55" t="s">
        <v>39</v>
      </c>
      <c r="B18" s="55" t="s">
        <v>46</v>
      </c>
      <c r="C18" s="55" t="s">
        <v>47</v>
      </c>
      <c r="D18" s="55" t="s">
        <v>42</v>
      </c>
      <c r="E18" s="56"/>
      <c r="F18" s="57"/>
      <c r="G18" s="57"/>
      <c r="H18" s="56"/>
      <c r="I18" s="57"/>
      <c r="J18" s="57"/>
      <c r="K18" s="56">
        <v>4</v>
      </c>
      <c r="L18" s="57">
        <v>14000</v>
      </c>
      <c r="M18" s="57">
        <f t="shared" si="1"/>
        <v>56000</v>
      </c>
      <c r="N18" s="56">
        <v>4</v>
      </c>
      <c r="O18" s="57">
        <v>14000</v>
      </c>
      <c r="P18" s="57">
        <f t="shared" si="2"/>
        <v>56000</v>
      </c>
      <c r="Q18" s="57">
        <f t="shared" si="3"/>
        <v>56000</v>
      </c>
      <c r="R18" s="57">
        <f t="shared" si="4"/>
        <v>56000</v>
      </c>
      <c r="S18" s="57">
        <f t="shared" si="5"/>
        <v>0</v>
      </c>
      <c r="T18" s="82" t="s">
        <v>48</v>
      </c>
    </row>
    <row r="19" ht="140.25" spans="1:20">
      <c r="A19" s="55" t="s">
        <v>39</v>
      </c>
      <c r="B19" s="55" t="s">
        <v>49</v>
      </c>
      <c r="C19" s="55" t="s">
        <v>50</v>
      </c>
      <c r="D19" s="55" t="s">
        <v>42</v>
      </c>
      <c r="E19" s="56"/>
      <c r="F19" s="57"/>
      <c r="G19" s="57"/>
      <c r="H19" s="56"/>
      <c r="I19" s="57"/>
      <c r="J19" s="57"/>
      <c r="K19" s="56">
        <v>4</v>
      </c>
      <c r="L19" s="57">
        <v>13000</v>
      </c>
      <c r="M19" s="57">
        <f t="shared" si="1"/>
        <v>52000</v>
      </c>
      <c r="N19" s="56">
        <v>4</v>
      </c>
      <c r="O19" s="57">
        <v>13000</v>
      </c>
      <c r="P19" s="57">
        <f t="shared" si="2"/>
        <v>52000</v>
      </c>
      <c r="Q19" s="57">
        <f t="shared" si="3"/>
        <v>52000</v>
      </c>
      <c r="R19" s="57">
        <f t="shared" si="4"/>
        <v>52000</v>
      </c>
      <c r="S19" s="57">
        <f t="shared" si="5"/>
        <v>0</v>
      </c>
      <c r="T19" s="82" t="s">
        <v>51</v>
      </c>
    </row>
    <row r="20" ht="76.5" spans="1:20">
      <c r="A20" s="55" t="s">
        <v>39</v>
      </c>
      <c r="B20" s="55" t="s">
        <v>52</v>
      </c>
      <c r="C20" s="55" t="s">
        <v>53</v>
      </c>
      <c r="D20" s="55" t="s">
        <v>42</v>
      </c>
      <c r="E20" s="56"/>
      <c r="F20" s="57"/>
      <c r="G20" s="57"/>
      <c r="H20" s="56"/>
      <c r="I20" s="57"/>
      <c r="J20" s="57"/>
      <c r="K20" s="56">
        <v>2</v>
      </c>
      <c r="L20" s="57">
        <v>13000</v>
      </c>
      <c r="M20" s="57">
        <f t="shared" si="1"/>
        <v>26000</v>
      </c>
      <c r="N20" s="56">
        <v>2</v>
      </c>
      <c r="O20" s="57">
        <v>13000</v>
      </c>
      <c r="P20" s="57">
        <f t="shared" si="2"/>
        <v>26000</v>
      </c>
      <c r="Q20" s="57">
        <f t="shared" si="3"/>
        <v>26000</v>
      </c>
      <c r="R20" s="57">
        <f t="shared" si="4"/>
        <v>26000</v>
      </c>
      <c r="S20" s="57">
        <f t="shared" si="5"/>
        <v>0</v>
      </c>
      <c r="T20" s="82" t="s">
        <v>54</v>
      </c>
    </row>
    <row r="21" ht="38.25" spans="1:20">
      <c r="A21" s="55" t="s">
        <v>39</v>
      </c>
      <c r="B21" s="55" t="s">
        <v>55</v>
      </c>
      <c r="C21" s="55" t="s">
        <v>56</v>
      </c>
      <c r="D21" s="55" t="s">
        <v>42</v>
      </c>
      <c r="E21" s="56"/>
      <c r="F21" s="57"/>
      <c r="G21" s="57"/>
      <c r="H21" s="56"/>
      <c r="I21" s="57"/>
      <c r="J21" s="57"/>
      <c r="K21" s="56">
        <v>2</v>
      </c>
      <c r="L21" s="57">
        <v>11000</v>
      </c>
      <c r="M21" s="57">
        <f t="shared" si="1"/>
        <v>22000</v>
      </c>
      <c r="N21" s="56">
        <v>2</v>
      </c>
      <c r="O21" s="57">
        <v>11000</v>
      </c>
      <c r="P21" s="57">
        <f t="shared" si="2"/>
        <v>22000</v>
      </c>
      <c r="Q21" s="57">
        <f t="shared" si="3"/>
        <v>22000</v>
      </c>
      <c r="R21" s="57">
        <f t="shared" si="4"/>
        <v>22000</v>
      </c>
      <c r="S21" s="57">
        <f t="shared" si="5"/>
        <v>0</v>
      </c>
      <c r="T21" s="82" t="s">
        <v>57</v>
      </c>
    </row>
    <row r="22" ht="76.5" spans="1:20">
      <c r="A22" s="55" t="s">
        <v>39</v>
      </c>
      <c r="B22" s="55" t="s">
        <v>58</v>
      </c>
      <c r="C22" s="55" t="s">
        <v>59</v>
      </c>
      <c r="D22" s="55" t="s">
        <v>42</v>
      </c>
      <c r="E22" s="56"/>
      <c r="F22" s="57"/>
      <c r="G22" s="57"/>
      <c r="H22" s="56"/>
      <c r="I22" s="57"/>
      <c r="J22" s="57"/>
      <c r="K22" s="56">
        <v>2</v>
      </c>
      <c r="L22" s="57">
        <v>11000</v>
      </c>
      <c r="M22" s="57">
        <f t="shared" si="1"/>
        <v>22000</v>
      </c>
      <c r="N22" s="56">
        <v>2</v>
      </c>
      <c r="O22" s="57">
        <v>11000</v>
      </c>
      <c r="P22" s="57">
        <f t="shared" si="2"/>
        <v>22000</v>
      </c>
      <c r="Q22" s="57">
        <f t="shared" si="3"/>
        <v>22000</v>
      </c>
      <c r="R22" s="57">
        <f t="shared" si="4"/>
        <v>22000</v>
      </c>
      <c r="S22" s="57">
        <f t="shared" si="5"/>
        <v>0</v>
      </c>
      <c r="T22" s="82" t="s">
        <v>60</v>
      </c>
    </row>
    <row r="23" ht="76.5" spans="1:20">
      <c r="A23" s="55" t="s">
        <v>39</v>
      </c>
      <c r="B23" s="55" t="s">
        <v>61</v>
      </c>
      <c r="C23" s="55" t="s">
        <v>62</v>
      </c>
      <c r="D23" s="55" t="s">
        <v>42</v>
      </c>
      <c r="E23" s="56"/>
      <c r="F23" s="57"/>
      <c r="G23" s="57"/>
      <c r="H23" s="56"/>
      <c r="I23" s="57"/>
      <c r="J23" s="57"/>
      <c r="K23" s="56">
        <v>2</v>
      </c>
      <c r="L23" s="57">
        <v>11000</v>
      </c>
      <c r="M23" s="57">
        <f t="shared" si="1"/>
        <v>22000</v>
      </c>
      <c r="N23" s="56">
        <v>2</v>
      </c>
      <c r="O23" s="57">
        <v>11000</v>
      </c>
      <c r="P23" s="57">
        <f t="shared" si="2"/>
        <v>22000</v>
      </c>
      <c r="Q23" s="57">
        <f t="shared" si="3"/>
        <v>22000</v>
      </c>
      <c r="R23" s="57">
        <f t="shared" si="4"/>
        <v>22000</v>
      </c>
      <c r="S23" s="57">
        <f t="shared" si="5"/>
        <v>0</v>
      </c>
      <c r="T23" s="82" t="s">
        <v>63</v>
      </c>
    </row>
    <row r="24" ht="153" spans="1:20">
      <c r="A24" s="55" t="s">
        <v>39</v>
      </c>
      <c r="B24" s="55" t="s">
        <v>64</v>
      </c>
      <c r="C24" s="55" t="s">
        <v>65</v>
      </c>
      <c r="D24" s="55" t="s">
        <v>42</v>
      </c>
      <c r="E24" s="56"/>
      <c r="F24" s="57"/>
      <c r="G24" s="57"/>
      <c r="H24" s="56"/>
      <c r="I24" s="57"/>
      <c r="J24" s="57"/>
      <c r="K24" s="56">
        <v>2</v>
      </c>
      <c r="L24" s="57">
        <v>4000</v>
      </c>
      <c r="M24" s="57">
        <f t="shared" si="1"/>
        <v>8000</v>
      </c>
      <c r="N24" s="56">
        <v>2</v>
      </c>
      <c r="O24" s="57">
        <v>4000</v>
      </c>
      <c r="P24" s="57">
        <f t="shared" si="2"/>
        <v>8000</v>
      </c>
      <c r="Q24" s="57">
        <f t="shared" si="3"/>
        <v>8000</v>
      </c>
      <c r="R24" s="57">
        <f t="shared" si="4"/>
        <v>8000</v>
      </c>
      <c r="S24" s="57">
        <f t="shared" si="5"/>
        <v>0</v>
      </c>
      <c r="T24" s="82" t="s">
        <v>66</v>
      </c>
    </row>
    <row r="25" ht="153" spans="1:20">
      <c r="A25" s="55" t="s">
        <v>39</v>
      </c>
      <c r="B25" s="55" t="s">
        <v>67</v>
      </c>
      <c r="C25" s="55" t="s">
        <v>68</v>
      </c>
      <c r="D25" s="55" t="s">
        <v>42</v>
      </c>
      <c r="E25" s="56"/>
      <c r="F25" s="57"/>
      <c r="G25" s="57"/>
      <c r="H25" s="56"/>
      <c r="I25" s="57"/>
      <c r="J25" s="57"/>
      <c r="K25" s="56">
        <v>2</v>
      </c>
      <c r="L25" s="57">
        <v>6000</v>
      </c>
      <c r="M25" s="57">
        <f t="shared" si="1"/>
        <v>12000</v>
      </c>
      <c r="N25" s="56">
        <v>2</v>
      </c>
      <c r="O25" s="57">
        <v>6000</v>
      </c>
      <c r="P25" s="57">
        <f t="shared" si="2"/>
        <v>12000</v>
      </c>
      <c r="Q25" s="57">
        <f t="shared" si="3"/>
        <v>12000</v>
      </c>
      <c r="R25" s="57">
        <f t="shared" si="4"/>
        <v>12000</v>
      </c>
      <c r="S25" s="57">
        <f t="shared" si="5"/>
        <v>0</v>
      </c>
      <c r="T25" s="82" t="s">
        <v>66</v>
      </c>
    </row>
    <row r="26" ht="153" spans="1:20">
      <c r="A26" s="55" t="s">
        <v>39</v>
      </c>
      <c r="B26" s="55" t="s">
        <v>69</v>
      </c>
      <c r="C26" s="55" t="s">
        <v>70</v>
      </c>
      <c r="D26" s="55" t="s">
        <v>42</v>
      </c>
      <c r="E26" s="56"/>
      <c r="F26" s="57"/>
      <c r="G26" s="57"/>
      <c r="H26" s="56"/>
      <c r="I26" s="57"/>
      <c r="J26" s="57"/>
      <c r="K26" s="56">
        <v>2</v>
      </c>
      <c r="L26" s="57">
        <v>7000</v>
      </c>
      <c r="M26" s="57">
        <f t="shared" si="1"/>
        <v>14000</v>
      </c>
      <c r="N26" s="56">
        <v>2</v>
      </c>
      <c r="O26" s="57">
        <v>7000</v>
      </c>
      <c r="P26" s="57">
        <f t="shared" si="2"/>
        <v>14000</v>
      </c>
      <c r="Q26" s="57">
        <f t="shared" si="3"/>
        <v>14000</v>
      </c>
      <c r="R26" s="57">
        <f t="shared" si="4"/>
        <v>14000</v>
      </c>
      <c r="S26" s="57">
        <f t="shared" si="5"/>
        <v>0</v>
      </c>
      <c r="T26" s="82" t="s">
        <v>66</v>
      </c>
    </row>
    <row r="27" ht="153" spans="1:20">
      <c r="A27" s="55" t="s">
        <v>39</v>
      </c>
      <c r="B27" s="55" t="s">
        <v>71</v>
      </c>
      <c r="C27" s="55" t="s">
        <v>72</v>
      </c>
      <c r="D27" s="55" t="s">
        <v>42</v>
      </c>
      <c r="E27" s="56"/>
      <c r="F27" s="57"/>
      <c r="G27" s="57"/>
      <c r="H27" s="56"/>
      <c r="I27" s="57"/>
      <c r="J27" s="57"/>
      <c r="K27" s="56">
        <v>2</v>
      </c>
      <c r="L27" s="57">
        <v>7000</v>
      </c>
      <c r="M27" s="57">
        <f t="shared" si="1"/>
        <v>14000</v>
      </c>
      <c r="N27" s="56">
        <v>2</v>
      </c>
      <c r="O27" s="57">
        <v>7000</v>
      </c>
      <c r="P27" s="57">
        <f t="shared" si="2"/>
        <v>14000</v>
      </c>
      <c r="Q27" s="57">
        <f t="shared" si="3"/>
        <v>14000</v>
      </c>
      <c r="R27" s="57">
        <f t="shared" si="4"/>
        <v>14000</v>
      </c>
      <c r="S27" s="57">
        <f t="shared" si="5"/>
        <v>0</v>
      </c>
      <c r="T27" s="82" t="s">
        <v>66</v>
      </c>
    </row>
    <row r="28" ht="153" spans="1:20">
      <c r="A28" s="55" t="s">
        <v>39</v>
      </c>
      <c r="B28" s="55" t="s">
        <v>73</v>
      </c>
      <c r="C28" s="55" t="s">
        <v>74</v>
      </c>
      <c r="D28" s="55" t="s">
        <v>42</v>
      </c>
      <c r="E28" s="56"/>
      <c r="F28" s="57"/>
      <c r="G28" s="57"/>
      <c r="H28" s="56"/>
      <c r="I28" s="57"/>
      <c r="J28" s="57"/>
      <c r="K28" s="56">
        <v>2</v>
      </c>
      <c r="L28" s="57">
        <v>4000</v>
      </c>
      <c r="M28" s="57">
        <f t="shared" si="1"/>
        <v>8000</v>
      </c>
      <c r="N28" s="56">
        <v>2</v>
      </c>
      <c r="O28" s="57">
        <v>4000</v>
      </c>
      <c r="P28" s="57">
        <f t="shared" si="2"/>
        <v>8000</v>
      </c>
      <c r="Q28" s="57">
        <f t="shared" si="3"/>
        <v>8000</v>
      </c>
      <c r="R28" s="57">
        <f t="shared" si="4"/>
        <v>8000</v>
      </c>
      <c r="S28" s="57">
        <f t="shared" si="5"/>
        <v>0</v>
      </c>
      <c r="T28" s="82" t="s">
        <v>66</v>
      </c>
    </row>
    <row r="29" ht="153" spans="1:20">
      <c r="A29" s="55" t="s">
        <v>39</v>
      </c>
      <c r="B29" s="55" t="s">
        <v>75</v>
      </c>
      <c r="C29" s="55" t="s">
        <v>76</v>
      </c>
      <c r="D29" s="55" t="s">
        <v>42</v>
      </c>
      <c r="E29" s="56"/>
      <c r="F29" s="57"/>
      <c r="G29" s="57"/>
      <c r="H29" s="56"/>
      <c r="I29" s="57"/>
      <c r="J29" s="57"/>
      <c r="K29" s="56">
        <v>2</v>
      </c>
      <c r="L29" s="57">
        <v>4000</v>
      </c>
      <c r="M29" s="57">
        <f t="shared" si="1"/>
        <v>8000</v>
      </c>
      <c r="N29" s="56">
        <v>2</v>
      </c>
      <c r="O29" s="57">
        <v>4000</v>
      </c>
      <c r="P29" s="57">
        <f t="shared" si="2"/>
        <v>8000</v>
      </c>
      <c r="Q29" s="57">
        <f t="shared" si="3"/>
        <v>8000</v>
      </c>
      <c r="R29" s="57">
        <f t="shared" si="4"/>
        <v>8000</v>
      </c>
      <c r="S29" s="57">
        <f t="shared" si="5"/>
        <v>0</v>
      </c>
      <c r="T29" s="82" t="s">
        <v>66</v>
      </c>
    </row>
    <row r="30" ht="153" spans="1:20">
      <c r="A30" s="55" t="s">
        <v>39</v>
      </c>
      <c r="B30" s="55" t="s">
        <v>77</v>
      </c>
      <c r="C30" s="55" t="s">
        <v>78</v>
      </c>
      <c r="D30" s="55" t="s">
        <v>42</v>
      </c>
      <c r="E30" s="56"/>
      <c r="F30" s="57"/>
      <c r="G30" s="57"/>
      <c r="H30" s="56"/>
      <c r="I30" s="57"/>
      <c r="J30" s="57"/>
      <c r="K30" s="56">
        <v>2</v>
      </c>
      <c r="L30" s="57">
        <v>4000</v>
      </c>
      <c r="M30" s="57">
        <f t="shared" si="1"/>
        <v>8000</v>
      </c>
      <c r="N30" s="56">
        <v>2</v>
      </c>
      <c r="O30" s="57">
        <v>4000</v>
      </c>
      <c r="P30" s="57">
        <f t="shared" si="2"/>
        <v>8000</v>
      </c>
      <c r="Q30" s="57">
        <f t="shared" si="3"/>
        <v>8000</v>
      </c>
      <c r="R30" s="57">
        <f t="shared" si="4"/>
        <v>8000</v>
      </c>
      <c r="S30" s="57">
        <f t="shared" si="5"/>
        <v>0</v>
      </c>
      <c r="T30" s="82" t="s">
        <v>66</v>
      </c>
    </row>
    <row r="31" ht="153" spans="1:20">
      <c r="A31" s="55" t="s">
        <v>39</v>
      </c>
      <c r="B31" s="55" t="s">
        <v>79</v>
      </c>
      <c r="C31" s="55" t="s">
        <v>80</v>
      </c>
      <c r="D31" s="55" t="s">
        <v>42</v>
      </c>
      <c r="E31" s="56"/>
      <c r="F31" s="57"/>
      <c r="G31" s="57"/>
      <c r="H31" s="56"/>
      <c r="I31" s="57"/>
      <c r="J31" s="57"/>
      <c r="K31" s="56">
        <v>2</v>
      </c>
      <c r="L31" s="57">
        <v>4000</v>
      </c>
      <c r="M31" s="57">
        <f t="shared" si="1"/>
        <v>8000</v>
      </c>
      <c r="N31" s="56">
        <v>2</v>
      </c>
      <c r="O31" s="57">
        <v>4000</v>
      </c>
      <c r="P31" s="57">
        <f t="shared" si="2"/>
        <v>8000</v>
      </c>
      <c r="Q31" s="57">
        <f t="shared" si="3"/>
        <v>8000</v>
      </c>
      <c r="R31" s="57">
        <f t="shared" si="4"/>
        <v>8000</v>
      </c>
      <c r="S31" s="57">
        <f t="shared" si="5"/>
        <v>0</v>
      </c>
      <c r="T31" s="82" t="s">
        <v>66</v>
      </c>
    </row>
    <row r="32" ht="76.5" spans="1:20">
      <c r="A32" s="55" t="s">
        <v>39</v>
      </c>
      <c r="B32" s="55" t="s">
        <v>81</v>
      </c>
      <c r="C32" s="55" t="s">
        <v>82</v>
      </c>
      <c r="D32" s="55" t="s">
        <v>42</v>
      </c>
      <c r="E32" s="56"/>
      <c r="F32" s="57"/>
      <c r="G32" s="57"/>
      <c r="H32" s="56"/>
      <c r="I32" s="57"/>
      <c r="J32" s="57"/>
      <c r="K32" s="56">
        <v>1</v>
      </c>
      <c r="L32" s="57">
        <v>7000</v>
      </c>
      <c r="M32" s="57">
        <f t="shared" si="1"/>
        <v>7000</v>
      </c>
      <c r="N32" s="56">
        <v>1</v>
      </c>
      <c r="O32" s="57">
        <v>7000</v>
      </c>
      <c r="P32" s="57">
        <f t="shared" si="2"/>
        <v>7000</v>
      </c>
      <c r="Q32" s="57">
        <f t="shared" si="3"/>
        <v>7000</v>
      </c>
      <c r="R32" s="57">
        <f t="shared" si="4"/>
        <v>7000</v>
      </c>
      <c r="S32" s="57">
        <f t="shared" si="5"/>
        <v>0</v>
      </c>
      <c r="T32" s="82" t="s">
        <v>83</v>
      </c>
    </row>
    <row r="33" ht="51" spans="1:20">
      <c r="A33" s="55" t="s">
        <v>39</v>
      </c>
      <c r="B33" s="55" t="s">
        <v>84</v>
      </c>
      <c r="C33" s="55" t="s">
        <v>85</v>
      </c>
      <c r="D33" s="55" t="s">
        <v>42</v>
      </c>
      <c r="E33" s="56"/>
      <c r="F33" s="57"/>
      <c r="G33" s="57"/>
      <c r="H33" s="56"/>
      <c r="I33" s="57"/>
      <c r="J33" s="57"/>
      <c r="K33" s="56">
        <v>4</v>
      </c>
      <c r="L33" s="57">
        <v>5000</v>
      </c>
      <c r="M33" s="57">
        <f t="shared" si="1"/>
        <v>20000</v>
      </c>
      <c r="N33" s="56">
        <v>4</v>
      </c>
      <c r="O33" s="57">
        <v>5000</v>
      </c>
      <c r="P33" s="57">
        <f t="shared" si="2"/>
        <v>20000</v>
      </c>
      <c r="Q33" s="57">
        <f t="shared" si="3"/>
        <v>20000</v>
      </c>
      <c r="R33" s="57">
        <f t="shared" si="4"/>
        <v>20000</v>
      </c>
      <c r="S33" s="57">
        <f t="shared" si="5"/>
        <v>0</v>
      </c>
      <c r="T33" s="82" t="s">
        <v>86</v>
      </c>
    </row>
    <row r="34" ht="63.75" spans="1:20">
      <c r="A34" s="55" t="s">
        <v>39</v>
      </c>
      <c r="B34" s="55" t="s">
        <v>87</v>
      </c>
      <c r="C34" s="55" t="s">
        <v>88</v>
      </c>
      <c r="D34" s="55" t="s">
        <v>89</v>
      </c>
      <c r="E34" s="56"/>
      <c r="F34" s="57"/>
      <c r="G34" s="57"/>
      <c r="H34" s="56"/>
      <c r="I34" s="57"/>
      <c r="J34" s="57"/>
      <c r="K34" s="56"/>
      <c r="L34" s="57"/>
      <c r="M34" s="57">
        <f t="shared" si="1"/>
        <v>0</v>
      </c>
      <c r="N34" s="56">
        <v>4</v>
      </c>
      <c r="O34" s="57">
        <v>3278.5</v>
      </c>
      <c r="P34" s="57">
        <f t="shared" si="2"/>
        <v>13114</v>
      </c>
      <c r="Q34" s="57">
        <f t="shared" si="3"/>
        <v>0</v>
      </c>
      <c r="R34" s="57">
        <f t="shared" si="4"/>
        <v>13114</v>
      </c>
      <c r="S34" s="57">
        <f t="shared" si="5"/>
        <v>-13114</v>
      </c>
      <c r="T34" s="85" t="s">
        <v>90</v>
      </c>
    </row>
    <row r="35" ht="70" customHeight="1" spans="1:20">
      <c r="A35" s="55" t="s">
        <v>39</v>
      </c>
      <c r="B35" s="55" t="s">
        <v>91</v>
      </c>
      <c r="C35" s="55" t="s">
        <v>92</v>
      </c>
      <c r="D35" s="55" t="s">
        <v>42</v>
      </c>
      <c r="E35" s="56"/>
      <c r="F35" s="57"/>
      <c r="G35" s="57"/>
      <c r="H35" s="56"/>
      <c r="I35" s="57"/>
      <c r="J35" s="57"/>
      <c r="K35" s="56"/>
      <c r="L35" s="57"/>
      <c r="M35" s="57">
        <f>K35*L35</f>
        <v>0</v>
      </c>
      <c r="N35" s="56">
        <v>2</v>
      </c>
      <c r="O35" s="57">
        <v>9836</v>
      </c>
      <c r="P35" s="57">
        <f>N35*O35</f>
        <v>19672</v>
      </c>
      <c r="Q35" s="57">
        <f t="shared" ref="Q35:Q37" si="6">G35+M35</f>
        <v>0</v>
      </c>
      <c r="R35" s="57">
        <f t="shared" ref="R35:R37" si="7">J35+P35</f>
        <v>19672</v>
      </c>
      <c r="S35" s="57">
        <f t="shared" ref="S35:S37" si="8">Q35-R35</f>
        <v>-19672</v>
      </c>
      <c r="T35" s="85" t="s">
        <v>93</v>
      </c>
    </row>
    <row r="36" ht="63.75" spans="1:20">
      <c r="A36" s="55" t="s">
        <v>39</v>
      </c>
      <c r="B36" s="55" t="s">
        <v>94</v>
      </c>
      <c r="C36" s="55" t="s">
        <v>95</v>
      </c>
      <c r="D36" s="55" t="s">
        <v>42</v>
      </c>
      <c r="E36" s="56"/>
      <c r="F36" s="57"/>
      <c r="G36" s="57"/>
      <c r="H36" s="56"/>
      <c r="I36" s="57"/>
      <c r="J36" s="57"/>
      <c r="K36" s="56"/>
      <c r="L36" s="57"/>
      <c r="M36" s="57">
        <f>K36*L36</f>
        <v>0</v>
      </c>
      <c r="N36" s="56">
        <v>1</v>
      </c>
      <c r="O36" s="57">
        <v>8196</v>
      </c>
      <c r="P36" s="57">
        <f>N36*O36</f>
        <v>8196</v>
      </c>
      <c r="Q36" s="57">
        <f t="shared" si="6"/>
        <v>0</v>
      </c>
      <c r="R36" s="57">
        <f t="shared" si="7"/>
        <v>8196</v>
      </c>
      <c r="S36" s="57">
        <f t="shared" si="8"/>
        <v>-8196</v>
      </c>
      <c r="T36" s="85" t="s">
        <v>96</v>
      </c>
    </row>
    <row r="37" spans="1:20">
      <c r="A37" s="59" t="s">
        <v>36</v>
      </c>
      <c r="B37" s="59" t="s">
        <v>97</v>
      </c>
      <c r="C37" s="59" t="s">
        <v>98</v>
      </c>
      <c r="D37" s="59" t="s">
        <v>31</v>
      </c>
      <c r="E37" s="60"/>
      <c r="F37" s="61"/>
      <c r="G37" s="61"/>
      <c r="H37" s="60"/>
      <c r="I37" s="61"/>
      <c r="J37" s="61"/>
      <c r="K37" s="60"/>
      <c r="L37" s="61"/>
      <c r="M37" s="61">
        <f>SUM(M38:M46)</f>
        <v>187000</v>
      </c>
      <c r="N37" s="60"/>
      <c r="O37" s="61"/>
      <c r="P37" s="61">
        <f>SUM(P38:P46)</f>
        <v>137000</v>
      </c>
      <c r="Q37" s="61">
        <f t="shared" si="6"/>
        <v>187000</v>
      </c>
      <c r="R37" s="61">
        <f t="shared" si="7"/>
        <v>137000</v>
      </c>
      <c r="S37" s="61">
        <f t="shared" si="8"/>
        <v>50000</v>
      </c>
      <c r="T37" s="84"/>
    </row>
    <row r="38" ht="76.5" spans="1:20">
      <c r="A38" s="55" t="s">
        <v>39</v>
      </c>
      <c r="B38" s="55" t="s">
        <v>99</v>
      </c>
      <c r="C38" s="55" t="s">
        <v>100</v>
      </c>
      <c r="D38" s="55" t="s">
        <v>101</v>
      </c>
      <c r="E38" s="56"/>
      <c r="F38" s="57"/>
      <c r="G38" s="57"/>
      <c r="H38" s="56"/>
      <c r="I38" s="57"/>
      <c r="J38" s="57"/>
      <c r="K38" s="56">
        <v>3</v>
      </c>
      <c r="L38" s="57">
        <v>13000</v>
      </c>
      <c r="M38" s="57">
        <f t="shared" ref="M38:M46" si="9">K38*L38</f>
        <v>39000</v>
      </c>
      <c r="N38" s="56">
        <v>3</v>
      </c>
      <c r="O38" s="57">
        <v>13000</v>
      </c>
      <c r="P38" s="57">
        <f t="shared" ref="P38:P46" si="10">N38*O38</f>
        <v>39000</v>
      </c>
      <c r="Q38" s="57">
        <f t="shared" ref="Q38:Q47" si="11">G38+M38</f>
        <v>39000</v>
      </c>
      <c r="R38" s="57">
        <f t="shared" ref="R38:R47" si="12">J38+P38</f>
        <v>39000</v>
      </c>
      <c r="S38" s="57">
        <f t="shared" ref="S38:S47" si="13">Q38-R38</f>
        <v>0</v>
      </c>
      <c r="T38" s="82" t="s">
        <v>102</v>
      </c>
    </row>
    <row r="39" ht="51" spans="1:20">
      <c r="A39" s="55" t="s">
        <v>39</v>
      </c>
      <c r="B39" s="55" t="s">
        <v>103</v>
      </c>
      <c r="C39" s="55" t="s">
        <v>104</v>
      </c>
      <c r="D39" s="55" t="s">
        <v>101</v>
      </c>
      <c r="E39" s="56"/>
      <c r="F39" s="57"/>
      <c r="G39" s="57"/>
      <c r="H39" s="56"/>
      <c r="I39" s="57"/>
      <c r="J39" s="57"/>
      <c r="K39" s="56">
        <v>2</v>
      </c>
      <c r="L39" s="57">
        <v>9000</v>
      </c>
      <c r="M39" s="57">
        <f t="shared" si="9"/>
        <v>18000</v>
      </c>
      <c r="N39" s="56">
        <v>2</v>
      </c>
      <c r="O39" s="57">
        <v>9000</v>
      </c>
      <c r="P39" s="57">
        <f t="shared" si="10"/>
        <v>18000</v>
      </c>
      <c r="Q39" s="57">
        <f t="shared" si="11"/>
        <v>18000</v>
      </c>
      <c r="R39" s="57">
        <f t="shared" si="12"/>
        <v>18000</v>
      </c>
      <c r="S39" s="57">
        <f t="shared" si="13"/>
        <v>0</v>
      </c>
      <c r="T39" s="85" t="s">
        <v>105</v>
      </c>
    </row>
    <row r="40" ht="63.75" spans="1:20">
      <c r="A40" s="55" t="s">
        <v>39</v>
      </c>
      <c r="B40" s="55" t="s">
        <v>106</v>
      </c>
      <c r="C40" s="55" t="s">
        <v>107</v>
      </c>
      <c r="D40" s="55" t="s">
        <v>101</v>
      </c>
      <c r="E40" s="56"/>
      <c r="F40" s="57"/>
      <c r="G40" s="57"/>
      <c r="H40" s="56"/>
      <c r="I40" s="57"/>
      <c r="J40" s="57"/>
      <c r="K40" s="56">
        <v>2</v>
      </c>
      <c r="L40" s="57">
        <v>12000</v>
      </c>
      <c r="M40" s="57">
        <f t="shared" si="9"/>
        <v>24000</v>
      </c>
      <c r="N40" s="56"/>
      <c r="O40" s="57"/>
      <c r="P40" s="57">
        <f t="shared" si="10"/>
        <v>0</v>
      </c>
      <c r="Q40" s="57">
        <f t="shared" si="11"/>
        <v>24000</v>
      </c>
      <c r="R40" s="57">
        <f t="shared" si="12"/>
        <v>0</v>
      </c>
      <c r="S40" s="57">
        <f t="shared" si="13"/>
        <v>24000</v>
      </c>
      <c r="T40" s="85" t="s">
        <v>96</v>
      </c>
    </row>
    <row r="41" ht="63.75" spans="1:20">
      <c r="A41" s="55" t="s">
        <v>39</v>
      </c>
      <c r="B41" s="55" t="s">
        <v>108</v>
      </c>
      <c r="C41" s="55" t="s">
        <v>109</v>
      </c>
      <c r="D41" s="55" t="s">
        <v>101</v>
      </c>
      <c r="E41" s="56"/>
      <c r="F41" s="57"/>
      <c r="G41" s="57"/>
      <c r="H41" s="56"/>
      <c r="I41" s="57"/>
      <c r="J41" s="57"/>
      <c r="K41" s="56">
        <v>1</v>
      </c>
      <c r="L41" s="57">
        <v>10000</v>
      </c>
      <c r="M41" s="57">
        <f t="shared" si="9"/>
        <v>10000</v>
      </c>
      <c r="N41" s="56"/>
      <c r="O41" s="57"/>
      <c r="P41" s="57">
        <f t="shared" si="10"/>
        <v>0</v>
      </c>
      <c r="Q41" s="57">
        <f t="shared" si="11"/>
        <v>10000</v>
      </c>
      <c r="R41" s="57">
        <f t="shared" si="12"/>
        <v>0</v>
      </c>
      <c r="S41" s="57">
        <f t="shared" si="13"/>
        <v>10000</v>
      </c>
      <c r="T41" s="85" t="s">
        <v>93</v>
      </c>
    </row>
    <row r="42" ht="114.75" spans="1:20">
      <c r="A42" s="55" t="s">
        <v>39</v>
      </c>
      <c r="B42" s="55" t="s">
        <v>110</v>
      </c>
      <c r="C42" s="55" t="s">
        <v>111</v>
      </c>
      <c r="D42" s="55" t="s">
        <v>101</v>
      </c>
      <c r="E42" s="56"/>
      <c r="F42" s="57"/>
      <c r="G42" s="57"/>
      <c r="H42" s="56"/>
      <c r="I42" s="57"/>
      <c r="J42" s="57"/>
      <c r="K42" s="56">
        <v>1</v>
      </c>
      <c r="L42" s="57">
        <v>12000</v>
      </c>
      <c r="M42" s="57">
        <f t="shared" si="9"/>
        <v>12000</v>
      </c>
      <c r="N42" s="56">
        <v>1</v>
      </c>
      <c r="O42" s="57">
        <v>12000</v>
      </c>
      <c r="P42" s="57">
        <f t="shared" si="10"/>
        <v>12000</v>
      </c>
      <c r="Q42" s="57">
        <f t="shared" si="11"/>
        <v>12000</v>
      </c>
      <c r="R42" s="57">
        <f t="shared" si="12"/>
        <v>12000</v>
      </c>
      <c r="S42" s="57">
        <f t="shared" si="13"/>
        <v>0</v>
      </c>
      <c r="T42" s="86" t="s">
        <v>112</v>
      </c>
    </row>
    <row r="43" ht="51" spans="1:20">
      <c r="A43" s="55" t="s">
        <v>39</v>
      </c>
      <c r="B43" s="55" t="s">
        <v>113</v>
      </c>
      <c r="C43" s="55" t="s">
        <v>114</v>
      </c>
      <c r="D43" s="55" t="s">
        <v>101</v>
      </c>
      <c r="E43" s="56"/>
      <c r="F43" s="57"/>
      <c r="G43" s="57"/>
      <c r="H43" s="56"/>
      <c r="I43" s="57"/>
      <c r="J43" s="57"/>
      <c r="K43" s="56">
        <v>2</v>
      </c>
      <c r="L43" s="57">
        <v>14000</v>
      </c>
      <c r="M43" s="57">
        <f t="shared" si="9"/>
        <v>28000</v>
      </c>
      <c r="N43" s="56">
        <v>2</v>
      </c>
      <c r="O43" s="57">
        <v>14000</v>
      </c>
      <c r="P43" s="57">
        <f t="shared" si="10"/>
        <v>28000</v>
      </c>
      <c r="Q43" s="57">
        <f t="shared" si="11"/>
        <v>28000</v>
      </c>
      <c r="R43" s="57">
        <f t="shared" si="12"/>
        <v>28000</v>
      </c>
      <c r="S43" s="57">
        <f t="shared" si="13"/>
        <v>0</v>
      </c>
      <c r="T43" s="86" t="s">
        <v>115</v>
      </c>
    </row>
    <row r="44" ht="78" customHeight="1" spans="1:20">
      <c r="A44" s="55" t="s">
        <v>39</v>
      </c>
      <c r="B44" s="55" t="s">
        <v>116</v>
      </c>
      <c r="C44" s="55" t="s">
        <v>117</v>
      </c>
      <c r="D44" s="55" t="s">
        <v>89</v>
      </c>
      <c r="E44" s="56"/>
      <c r="F44" s="57"/>
      <c r="G44" s="57"/>
      <c r="H44" s="56"/>
      <c r="I44" s="57"/>
      <c r="J44" s="57"/>
      <c r="K44" s="56">
        <v>4</v>
      </c>
      <c r="L44" s="57">
        <v>5000</v>
      </c>
      <c r="M44" s="57">
        <f t="shared" si="9"/>
        <v>20000</v>
      </c>
      <c r="N44" s="56">
        <v>4</v>
      </c>
      <c r="O44" s="57">
        <v>5000</v>
      </c>
      <c r="P44" s="57">
        <f t="shared" si="10"/>
        <v>20000</v>
      </c>
      <c r="Q44" s="57">
        <f t="shared" si="11"/>
        <v>20000</v>
      </c>
      <c r="R44" s="57">
        <f t="shared" si="12"/>
        <v>20000</v>
      </c>
      <c r="S44" s="57">
        <f t="shared" si="13"/>
        <v>0</v>
      </c>
      <c r="T44" s="82" t="s">
        <v>118</v>
      </c>
    </row>
    <row r="45" ht="25.5" spans="1:20">
      <c r="A45" s="55" t="s">
        <v>39</v>
      </c>
      <c r="B45" s="55" t="s">
        <v>119</v>
      </c>
      <c r="C45" s="55" t="s">
        <v>120</v>
      </c>
      <c r="D45" s="55" t="s">
        <v>89</v>
      </c>
      <c r="E45" s="56"/>
      <c r="F45" s="57"/>
      <c r="G45" s="57"/>
      <c r="H45" s="56"/>
      <c r="I45" s="57"/>
      <c r="J45" s="57"/>
      <c r="K45" s="56">
        <v>4</v>
      </c>
      <c r="L45" s="57">
        <v>4000</v>
      </c>
      <c r="M45" s="57">
        <f t="shared" si="9"/>
        <v>16000</v>
      </c>
      <c r="N45" s="56"/>
      <c r="O45" s="57"/>
      <c r="P45" s="57">
        <f t="shared" si="10"/>
        <v>0</v>
      </c>
      <c r="Q45" s="57">
        <f t="shared" si="11"/>
        <v>16000</v>
      </c>
      <c r="R45" s="57">
        <f t="shared" si="12"/>
        <v>0</v>
      </c>
      <c r="S45" s="57">
        <f t="shared" si="13"/>
        <v>16000</v>
      </c>
      <c r="T45" s="85" t="s">
        <v>121</v>
      </c>
    </row>
    <row r="46" ht="38.25" spans="1:20">
      <c r="A46" s="55" t="s">
        <v>39</v>
      </c>
      <c r="B46" s="55" t="s">
        <v>122</v>
      </c>
      <c r="C46" s="55" t="s">
        <v>123</v>
      </c>
      <c r="D46" s="55" t="s">
        <v>89</v>
      </c>
      <c r="E46" s="56"/>
      <c r="F46" s="57"/>
      <c r="G46" s="57"/>
      <c r="H46" s="56"/>
      <c r="I46" s="57"/>
      <c r="J46" s="57"/>
      <c r="K46" s="56">
        <v>4</v>
      </c>
      <c r="L46" s="57">
        <v>5000</v>
      </c>
      <c r="M46" s="57">
        <f t="shared" si="9"/>
        <v>20000</v>
      </c>
      <c r="N46" s="56">
        <v>4</v>
      </c>
      <c r="O46" s="57">
        <v>5000</v>
      </c>
      <c r="P46" s="57">
        <f t="shared" si="10"/>
        <v>20000</v>
      </c>
      <c r="Q46" s="57">
        <f t="shared" si="11"/>
        <v>20000</v>
      </c>
      <c r="R46" s="57">
        <f t="shared" si="12"/>
        <v>20000</v>
      </c>
      <c r="S46" s="57">
        <f t="shared" si="13"/>
        <v>0</v>
      </c>
      <c r="T46" s="82" t="s">
        <v>124</v>
      </c>
    </row>
    <row r="47" spans="1:20">
      <c r="A47" s="62" t="s">
        <v>125</v>
      </c>
      <c r="B47" s="62"/>
      <c r="C47" s="62"/>
      <c r="D47" s="62" t="s">
        <v>31</v>
      </c>
      <c r="E47" s="63"/>
      <c r="F47" s="64"/>
      <c r="G47" s="64">
        <f>SUM(G15,G17,G37)</f>
        <v>0</v>
      </c>
      <c r="H47" s="63"/>
      <c r="I47" s="64"/>
      <c r="J47" s="64">
        <f>SUM(J15,J17,J37)</f>
        <v>0</v>
      </c>
      <c r="K47" s="63"/>
      <c r="L47" s="64"/>
      <c r="M47" s="64">
        <f>SUM(M15,M17,M37)</f>
        <v>516000</v>
      </c>
      <c r="N47" s="63"/>
      <c r="O47" s="64"/>
      <c r="P47" s="64">
        <f>SUM(P15,P17,P37)</f>
        <v>506982</v>
      </c>
      <c r="Q47" s="87">
        <f t="shared" si="11"/>
        <v>516000</v>
      </c>
      <c r="R47" s="87">
        <f t="shared" si="12"/>
        <v>506982</v>
      </c>
      <c r="S47" s="64">
        <f t="shared" si="13"/>
        <v>9018</v>
      </c>
      <c r="T47" s="88"/>
    </row>
    <row r="48" spans="1:20">
      <c r="A48" s="59" t="s">
        <v>28</v>
      </c>
      <c r="B48" s="59" t="s">
        <v>126</v>
      </c>
      <c r="C48" s="65" t="s">
        <v>127</v>
      </c>
      <c r="D48" s="59"/>
      <c r="E48" s="60"/>
      <c r="F48" s="61"/>
      <c r="G48" s="61"/>
      <c r="H48" s="60"/>
      <c r="I48" s="61"/>
      <c r="J48" s="61"/>
      <c r="K48" s="60"/>
      <c r="L48" s="61"/>
      <c r="M48" s="61"/>
      <c r="N48" s="60"/>
      <c r="O48" s="61"/>
      <c r="P48" s="61"/>
      <c r="Q48" s="61"/>
      <c r="R48" s="61"/>
      <c r="S48" s="61"/>
      <c r="T48" s="84"/>
    </row>
    <row r="49" spans="1:20">
      <c r="A49" s="55" t="s">
        <v>39</v>
      </c>
      <c r="B49" s="55" t="s">
        <v>128</v>
      </c>
      <c r="C49" s="55" t="s">
        <v>129</v>
      </c>
      <c r="D49" s="55" t="s">
        <v>31</v>
      </c>
      <c r="E49" s="56">
        <v>0.22</v>
      </c>
      <c r="F49" s="57">
        <f>G15</f>
        <v>0</v>
      </c>
      <c r="G49" s="57">
        <f>E49*F49</f>
        <v>0</v>
      </c>
      <c r="H49" s="56">
        <v>0.22</v>
      </c>
      <c r="I49" s="57">
        <f>J15</f>
        <v>0</v>
      </c>
      <c r="J49" s="57">
        <f>H49*I49</f>
        <v>0</v>
      </c>
      <c r="K49" s="56">
        <v>0.22</v>
      </c>
      <c r="L49" s="57">
        <f>M15</f>
        <v>22000</v>
      </c>
      <c r="M49" s="57">
        <f>K49*L49</f>
        <v>4840</v>
      </c>
      <c r="N49" s="56">
        <v>0.22</v>
      </c>
      <c r="O49" s="57">
        <f>P15</f>
        <v>22000</v>
      </c>
      <c r="P49" s="57">
        <f>N49*O49</f>
        <v>4840</v>
      </c>
      <c r="Q49" s="57">
        <f>SUM(G49,M49)</f>
        <v>4840</v>
      </c>
      <c r="R49" s="57">
        <f>SUM(J49,P49)</f>
        <v>4840</v>
      </c>
      <c r="S49" s="57">
        <f t="shared" ref="S49:S51" si="14">Q49-R49</f>
        <v>0</v>
      </c>
      <c r="T49" s="82"/>
    </row>
    <row r="50" spans="1:20">
      <c r="A50" s="55" t="s">
        <v>39</v>
      </c>
      <c r="B50" s="55" t="s">
        <v>130</v>
      </c>
      <c r="C50" s="55" t="s">
        <v>45</v>
      </c>
      <c r="D50" s="55" t="s">
        <v>31</v>
      </c>
      <c r="E50" s="56">
        <v>0.22</v>
      </c>
      <c r="F50" s="57">
        <f>G17</f>
        <v>0</v>
      </c>
      <c r="G50" s="57">
        <f>E50*F50</f>
        <v>0</v>
      </c>
      <c r="H50" s="56">
        <v>0.22</v>
      </c>
      <c r="I50" s="57">
        <f>J17</f>
        <v>0</v>
      </c>
      <c r="J50" s="57">
        <f>H50*I50</f>
        <v>0</v>
      </c>
      <c r="K50" s="56">
        <v>0.22</v>
      </c>
      <c r="L50" s="57">
        <f>M17</f>
        <v>307000</v>
      </c>
      <c r="M50" s="57">
        <f>K50*L50</f>
        <v>67540</v>
      </c>
      <c r="N50" s="56">
        <v>0.22</v>
      </c>
      <c r="O50" s="78">
        <f>P17</f>
        <v>347982</v>
      </c>
      <c r="P50" s="57">
        <f>N50*O50</f>
        <v>76556.04</v>
      </c>
      <c r="Q50" s="57">
        <f>SUM(G50,M50)</f>
        <v>67540</v>
      </c>
      <c r="R50" s="57">
        <f>SUM(J50,P50)</f>
        <v>76556.04</v>
      </c>
      <c r="S50" s="57">
        <f t="shared" si="14"/>
        <v>-9016.03999999999</v>
      </c>
      <c r="T50" s="82"/>
    </row>
    <row r="51" spans="1:20">
      <c r="A51" s="66" t="s">
        <v>131</v>
      </c>
      <c r="B51" s="66"/>
      <c r="C51" s="66"/>
      <c r="D51" s="62" t="s">
        <v>31</v>
      </c>
      <c r="E51" s="63"/>
      <c r="F51" s="64"/>
      <c r="G51" s="64">
        <f>SUM(G49,G50)</f>
        <v>0</v>
      </c>
      <c r="H51" s="63"/>
      <c r="I51" s="64"/>
      <c r="J51" s="64">
        <f>SUM(J49,J50)</f>
        <v>0</v>
      </c>
      <c r="K51" s="63"/>
      <c r="L51" s="64"/>
      <c r="M51" s="64">
        <f>SUM(M49,M50)</f>
        <v>72380</v>
      </c>
      <c r="N51" s="63"/>
      <c r="O51" s="64"/>
      <c r="P51" s="64">
        <f>SUM(P49,P50)</f>
        <v>81396.04</v>
      </c>
      <c r="Q51" s="87">
        <f>G51+M51</f>
        <v>72380</v>
      </c>
      <c r="R51" s="87">
        <f>J51+P51</f>
        <v>81396.04</v>
      </c>
      <c r="S51" s="64">
        <f t="shared" si="14"/>
        <v>-9016.03999999999</v>
      </c>
      <c r="T51" s="88"/>
    </row>
    <row r="52" spans="1:20">
      <c r="A52" s="59" t="s">
        <v>28</v>
      </c>
      <c r="B52" s="59" t="s">
        <v>132</v>
      </c>
      <c r="C52" s="65" t="s">
        <v>133</v>
      </c>
      <c r="D52" s="59"/>
      <c r="E52" s="60"/>
      <c r="F52" s="61"/>
      <c r="G52" s="61"/>
      <c r="H52" s="60"/>
      <c r="I52" s="61"/>
      <c r="J52" s="61"/>
      <c r="K52" s="60"/>
      <c r="L52" s="61"/>
      <c r="M52" s="61"/>
      <c r="N52" s="60"/>
      <c r="O52" s="61"/>
      <c r="P52" s="61"/>
      <c r="Q52" s="61"/>
      <c r="R52" s="61"/>
      <c r="S52" s="61"/>
      <c r="T52" s="84"/>
    </row>
    <row r="53" ht="38.25" spans="1:20">
      <c r="A53" s="55" t="s">
        <v>39</v>
      </c>
      <c r="B53" s="55" t="s">
        <v>134</v>
      </c>
      <c r="C53" s="55" t="s">
        <v>135</v>
      </c>
      <c r="D53" s="55" t="s">
        <v>89</v>
      </c>
      <c r="E53" s="56"/>
      <c r="F53" s="57"/>
      <c r="G53" s="57"/>
      <c r="H53" s="56"/>
      <c r="I53" s="57"/>
      <c r="J53" s="57"/>
      <c r="K53" s="56"/>
      <c r="L53" s="57"/>
      <c r="M53" s="57"/>
      <c r="N53" s="56"/>
      <c r="O53" s="57"/>
      <c r="P53" s="57"/>
      <c r="Q53" s="57">
        <f t="shared" ref="Q53:Q57" si="15">G53+M53</f>
        <v>0</v>
      </c>
      <c r="R53" s="57">
        <f t="shared" ref="R53:R57" si="16">J53+P53</f>
        <v>0</v>
      </c>
      <c r="S53" s="57">
        <f t="shared" ref="S53:S57" si="17">Q53-R53</f>
        <v>0</v>
      </c>
      <c r="T53" s="82"/>
    </row>
    <row r="54" spans="1:20">
      <c r="A54" s="62" t="s">
        <v>136</v>
      </c>
      <c r="B54" s="62"/>
      <c r="C54" s="62"/>
      <c r="D54" s="62" t="s">
        <v>31</v>
      </c>
      <c r="E54" s="63"/>
      <c r="F54" s="64"/>
      <c r="G54" s="64">
        <f>SUM(G53)</f>
        <v>0</v>
      </c>
      <c r="H54" s="63"/>
      <c r="I54" s="64"/>
      <c r="J54" s="64">
        <f>SUM(J53)</f>
        <v>0</v>
      </c>
      <c r="K54" s="63"/>
      <c r="L54" s="64"/>
      <c r="M54" s="64">
        <f>SUM(M53)</f>
        <v>0</v>
      </c>
      <c r="N54" s="63"/>
      <c r="O54" s="64"/>
      <c r="P54" s="64">
        <f>SUM(P53)</f>
        <v>0</v>
      </c>
      <c r="Q54" s="87">
        <f t="shared" si="15"/>
        <v>0</v>
      </c>
      <c r="R54" s="87">
        <f t="shared" si="16"/>
        <v>0</v>
      </c>
      <c r="S54" s="64">
        <f t="shared" si="17"/>
        <v>0</v>
      </c>
      <c r="T54" s="88"/>
    </row>
    <row r="55" spans="1:20">
      <c r="A55" s="59" t="s">
        <v>28</v>
      </c>
      <c r="B55" s="59" t="s">
        <v>137</v>
      </c>
      <c r="C55" s="67" t="s">
        <v>138</v>
      </c>
      <c r="D55" s="68"/>
      <c r="E55" s="69"/>
      <c r="F55" s="70"/>
      <c r="G55" s="70"/>
      <c r="H55" s="69"/>
      <c r="I55" s="70"/>
      <c r="J55" s="70"/>
      <c r="K55" s="69"/>
      <c r="L55" s="70"/>
      <c r="M55" s="70"/>
      <c r="N55" s="69"/>
      <c r="O55" s="70"/>
      <c r="P55" s="70"/>
      <c r="Q55" s="70"/>
      <c r="R55" s="70"/>
      <c r="S55" s="70"/>
      <c r="T55" s="89"/>
    </row>
    <row r="56" ht="38.25" spans="1:20">
      <c r="A56" s="55" t="s">
        <v>39</v>
      </c>
      <c r="B56" s="55" t="s">
        <v>139</v>
      </c>
      <c r="C56" s="55" t="s">
        <v>140</v>
      </c>
      <c r="D56" s="55" t="s">
        <v>89</v>
      </c>
      <c r="E56" s="56"/>
      <c r="F56" s="57"/>
      <c r="G56" s="57"/>
      <c r="H56" s="56"/>
      <c r="I56" s="57"/>
      <c r="J56" s="57"/>
      <c r="K56" s="56"/>
      <c r="L56" s="57"/>
      <c r="M56" s="57"/>
      <c r="N56" s="56"/>
      <c r="O56" s="57"/>
      <c r="P56" s="57"/>
      <c r="Q56" s="57"/>
      <c r="R56" s="57"/>
      <c r="S56" s="57"/>
      <c r="T56" s="82"/>
    </row>
    <row r="57" spans="1:20">
      <c r="A57" s="71" t="s">
        <v>141</v>
      </c>
      <c r="B57" s="71"/>
      <c r="C57" s="71"/>
      <c r="D57" s="72" t="s">
        <v>31</v>
      </c>
      <c r="E57" s="73"/>
      <c r="F57" s="74"/>
      <c r="G57" s="75">
        <f>SUM(G56)</f>
        <v>0</v>
      </c>
      <c r="H57" s="73"/>
      <c r="I57" s="74"/>
      <c r="J57" s="75">
        <f>SUM(J56)</f>
        <v>0</v>
      </c>
      <c r="K57" s="73"/>
      <c r="L57" s="74"/>
      <c r="M57" s="75">
        <f>SUM(M56)</f>
        <v>0</v>
      </c>
      <c r="N57" s="73"/>
      <c r="O57" s="74"/>
      <c r="P57" s="75">
        <f>SUM(P56)</f>
        <v>0</v>
      </c>
      <c r="Q57" s="87">
        <f t="shared" si="15"/>
        <v>0</v>
      </c>
      <c r="R57" s="87">
        <f t="shared" si="16"/>
        <v>0</v>
      </c>
      <c r="S57" s="64">
        <f t="shared" si="17"/>
        <v>0</v>
      </c>
      <c r="T57" s="88"/>
    </row>
    <row r="58" spans="1:20">
      <c r="A58" s="59" t="s">
        <v>28</v>
      </c>
      <c r="B58" s="59" t="s">
        <v>142</v>
      </c>
      <c r="C58" s="65" t="s">
        <v>143</v>
      </c>
      <c r="D58" s="59"/>
      <c r="E58" s="60"/>
      <c r="F58" s="61"/>
      <c r="G58" s="61"/>
      <c r="H58" s="60"/>
      <c r="I58" s="61"/>
      <c r="J58" s="61"/>
      <c r="K58" s="60"/>
      <c r="L58" s="61"/>
      <c r="M58" s="61"/>
      <c r="N58" s="60"/>
      <c r="O58" s="61"/>
      <c r="P58" s="61"/>
      <c r="Q58" s="61"/>
      <c r="R58" s="61"/>
      <c r="S58" s="61"/>
      <c r="T58" s="84"/>
    </row>
    <row r="59" ht="38.25" spans="1:20">
      <c r="A59" s="55" t="s">
        <v>39</v>
      </c>
      <c r="B59" s="55" t="s">
        <v>144</v>
      </c>
      <c r="C59" s="55" t="s">
        <v>145</v>
      </c>
      <c r="D59" s="55" t="s">
        <v>89</v>
      </c>
      <c r="E59" s="56"/>
      <c r="F59" s="57"/>
      <c r="G59" s="57"/>
      <c r="H59" s="56"/>
      <c r="I59" s="57"/>
      <c r="J59" s="57"/>
      <c r="K59" s="56"/>
      <c r="L59" s="57"/>
      <c r="M59" s="57"/>
      <c r="N59" s="56"/>
      <c r="O59" s="57"/>
      <c r="P59" s="57"/>
      <c r="Q59" s="57"/>
      <c r="R59" s="57"/>
      <c r="S59" s="57"/>
      <c r="T59" s="82"/>
    </row>
    <row r="60" spans="1:20">
      <c r="A60" s="62" t="s">
        <v>146</v>
      </c>
      <c r="B60" s="62"/>
      <c r="C60" s="62"/>
      <c r="D60" s="62" t="s">
        <v>31</v>
      </c>
      <c r="E60" s="63"/>
      <c r="F60" s="64"/>
      <c r="G60" s="76">
        <f>SUM(G59)</f>
        <v>0</v>
      </c>
      <c r="H60" s="63"/>
      <c r="I60" s="64"/>
      <c r="J60" s="76">
        <f>SUM(J59)</f>
        <v>0</v>
      </c>
      <c r="K60" s="63"/>
      <c r="L60" s="64"/>
      <c r="M60" s="76">
        <f>SUM(M59)</f>
        <v>0</v>
      </c>
      <c r="N60" s="63"/>
      <c r="O60" s="64"/>
      <c r="P60" s="76">
        <f>SUM(P59)</f>
        <v>0</v>
      </c>
      <c r="Q60" s="87">
        <f>G60+M60</f>
        <v>0</v>
      </c>
      <c r="R60" s="87">
        <f>J60+P60</f>
        <v>0</v>
      </c>
      <c r="S60" s="64">
        <f>Q60-R60</f>
        <v>0</v>
      </c>
      <c r="T60" s="88"/>
    </row>
    <row r="61" spans="1:20">
      <c r="A61" s="59" t="s">
        <v>28</v>
      </c>
      <c r="B61" s="59" t="s">
        <v>147</v>
      </c>
      <c r="C61" s="65" t="s">
        <v>148</v>
      </c>
      <c r="D61" s="59"/>
      <c r="E61" s="60"/>
      <c r="F61" s="61"/>
      <c r="G61" s="61"/>
      <c r="H61" s="60"/>
      <c r="I61" s="61"/>
      <c r="J61" s="61"/>
      <c r="K61" s="60"/>
      <c r="L61" s="61"/>
      <c r="M61" s="61"/>
      <c r="N61" s="60"/>
      <c r="O61" s="61"/>
      <c r="P61" s="61"/>
      <c r="Q61" s="61"/>
      <c r="R61" s="61"/>
      <c r="S61" s="61"/>
      <c r="T61" s="84"/>
    </row>
    <row r="62" ht="25.5" spans="1:20">
      <c r="A62" s="55" t="s">
        <v>39</v>
      </c>
      <c r="B62" s="55" t="s">
        <v>149</v>
      </c>
      <c r="C62" s="77" t="s">
        <v>150</v>
      </c>
      <c r="D62" s="55" t="s">
        <v>151</v>
      </c>
      <c r="E62" s="56"/>
      <c r="F62" s="57"/>
      <c r="G62" s="57"/>
      <c r="H62" s="56"/>
      <c r="I62" s="57"/>
      <c r="J62" s="57"/>
      <c r="K62" s="56">
        <v>1</v>
      </c>
      <c r="L62" s="57">
        <v>5699</v>
      </c>
      <c r="M62" s="57">
        <f t="shared" ref="M59:M81" si="18">K62*L62</f>
        <v>5699</v>
      </c>
      <c r="N62" s="56">
        <v>1</v>
      </c>
      <c r="O62" s="79">
        <f>4814.17*1.2</f>
        <v>5777.004</v>
      </c>
      <c r="P62" s="57">
        <f t="shared" ref="P59:P80" si="19">N62*O62</f>
        <v>5777.004</v>
      </c>
      <c r="Q62" s="57">
        <f t="shared" ref="Q62:Q80" si="20">G62+M62</f>
        <v>5699</v>
      </c>
      <c r="R62" s="57">
        <f t="shared" ref="R62:R80" si="21">J62+P62</f>
        <v>5777.004</v>
      </c>
      <c r="S62" s="57">
        <f t="shared" ref="S62:S80" si="22">Q62-R62</f>
        <v>-78.0039999999999</v>
      </c>
      <c r="T62" s="90" t="s">
        <v>152</v>
      </c>
    </row>
    <row r="63" ht="38.25" spans="1:20">
      <c r="A63" s="55" t="s">
        <v>39</v>
      </c>
      <c r="B63" s="55" t="s">
        <v>153</v>
      </c>
      <c r="C63" s="77" t="s">
        <v>154</v>
      </c>
      <c r="D63" s="55" t="s">
        <v>151</v>
      </c>
      <c r="E63" s="56"/>
      <c r="F63" s="57"/>
      <c r="G63" s="57"/>
      <c r="H63" s="56"/>
      <c r="I63" s="57"/>
      <c r="J63" s="57"/>
      <c r="K63" s="56">
        <v>1</v>
      </c>
      <c r="L63" s="57">
        <v>5850</v>
      </c>
      <c r="M63" s="57">
        <f t="shared" si="18"/>
        <v>5850</v>
      </c>
      <c r="N63" s="56">
        <v>1</v>
      </c>
      <c r="O63" s="79">
        <f>5366.67*1.2</f>
        <v>6440.004</v>
      </c>
      <c r="P63" s="57">
        <f t="shared" si="19"/>
        <v>6440.004</v>
      </c>
      <c r="Q63" s="57">
        <f t="shared" si="20"/>
        <v>5850</v>
      </c>
      <c r="R63" s="57">
        <f t="shared" si="21"/>
        <v>6440.004</v>
      </c>
      <c r="S63" s="57">
        <f t="shared" si="22"/>
        <v>-590.004</v>
      </c>
      <c r="T63" s="90" t="s">
        <v>155</v>
      </c>
    </row>
    <row r="64" ht="51" spans="1:20">
      <c r="A64" s="55" t="s">
        <v>39</v>
      </c>
      <c r="B64" s="55" t="s">
        <v>156</v>
      </c>
      <c r="C64" s="55" t="s">
        <v>157</v>
      </c>
      <c r="D64" s="55" t="s">
        <v>151</v>
      </c>
      <c r="E64" s="56"/>
      <c r="F64" s="57"/>
      <c r="G64" s="57"/>
      <c r="H64" s="56"/>
      <c r="I64" s="57"/>
      <c r="J64" s="57"/>
      <c r="K64" s="56">
        <v>2</v>
      </c>
      <c r="L64" s="57">
        <v>4499</v>
      </c>
      <c r="M64" s="57">
        <f t="shared" si="18"/>
        <v>8998</v>
      </c>
      <c r="N64" s="56">
        <v>2</v>
      </c>
      <c r="O64" s="57">
        <f>4665.83*1.2</f>
        <v>5598.996</v>
      </c>
      <c r="P64" s="57">
        <f t="shared" si="19"/>
        <v>11197.992</v>
      </c>
      <c r="Q64" s="57">
        <f t="shared" si="20"/>
        <v>8998</v>
      </c>
      <c r="R64" s="57">
        <f t="shared" si="21"/>
        <v>11197.992</v>
      </c>
      <c r="S64" s="57">
        <f t="shared" si="22"/>
        <v>-2199.992</v>
      </c>
      <c r="T64" s="90" t="s">
        <v>158</v>
      </c>
    </row>
    <row r="65" ht="25.5" spans="1:20">
      <c r="A65" s="55" t="s">
        <v>39</v>
      </c>
      <c r="B65" s="55" t="s">
        <v>159</v>
      </c>
      <c r="C65" s="55" t="s">
        <v>160</v>
      </c>
      <c r="D65" s="55" t="s">
        <v>151</v>
      </c>
      <c r="E65" s="56"/>
      <c r="F65" s="57"/>
      <c r="G65" s="57"/>
      <c r="H65" s="56"/>
      <c r="I65" s="57"/>
      <c r="J65" s="57"/>
      <c r="K65" s="56">
        <v>3</v>
      </c>
      <c r="L65" s="57">
        <v>4990</v>
      </c>
      <c r="M65" s="57">
        <f t="shared" si="18"/>
        <v>14970</v>
      </c>
      <c r="N65" s="92">
        <v>1</v>
      </c>
      <c r="O65" s="57">
        <f>4399+2*4147</f>
        <v>12693</v>
      </c>
      <c r="P65" s="57">
        <f t="shared" si="19"/>
        <v>12693</v>
      </c>
      <c r="Q65" s="57">
        <f t="shared" si="20"/>
        <v>14970</v>
      </c>
      <c r="R65" s="57">
        <f t="shared" si="21"/>
        <v>12693</v>
      </c>
      <c r="S65" s="57">
        <f t="shared" si="22"/>
        <v>2277</v>
      </c>
      <c r="T65" s="90" t="s">
        <v>161</v>
      </c>
    </row>
    <row r="66" ht="25.5" spans="1:20">
      <c r="A66" s="55" t="s">
        <v>39</v>
      </c>
      <c r="B66" s="55" t="s">
        <v>162</v>
      </c>
      <c r="C66" s="55" t="s">
        <v>163</v>
      </c>
      <c r="D66" s="55" t="s">
        <v>151</v>
      </c>
      <c r="E66" s="56"/>
      <c r="F66" s="57"/>
      <c r="G66" s="57"/>
      <c r="H66" s="56"/>
      <c r="I66" s="57"/>
      <c r="J66" s="57"/>
      <c r="K66" s="56">
        <v>1</v>
      </c>
      <c r="L66" s="57">
        <v>5451</v>
      </c>
      <c r="M66" s="57">
        <f t="shared" si="18"/>
        <v>5451</v>
      </c>
      <c r="N66" s="56">
        <v>1</v>
      </c>
      <c r="O66" s="57">
        <v>6578</v>
      </c>
      <c r="P66" s="57">
        <f t="shared" si="19"/>
        <v>6578</v>
      </c>
      <c r="Q66" s="57">
        <f t="shared" si="20"/>
        <v>5451</v>
      </c>
      <c r="R66" s="57">
        <f t="shared" si="21"/>
        <v>6578</v>
      </c>
      <c r="S66" s="57">
        <f t="shared" si="22"/>
        <v>-1127</v>
      </c>
      <c r="T66" s="90" t="s">
        <v>164</v>
      </c>
    </row>
    <row r="67" ht="38.25" spans="1:20">
      <c r="A67" s="55" t="s">
        <v>39</v>
      </c>
      <c r="B67" s="55" t="s">
        <v>165</v>
      </c>
      <c r="C67" s="77" t="s">
        <v>166</v>
      </c>
      <c r="D67" s="55" t="s">
        <v>151</v>
      </c>
      <c r="E67" s="56"/>
      <c r="F67" s="57"/>
      <c r="G67" s="57"/>
      <c r="H67" s="56"/>
      <c r="I67" s="57"/>
      <c r="J67" s="57"/>
      <c r="K67" s="56">
        <v>4</v>
      </c>
      <c r="L67" s="57">
        <v>1999</v>
      </c>
      <c r="M67" s="57">
        <f t="shared" si="18"/>
        <v>7996</v>
      </c>
      <c r="N67" s="56">
        <v>1</v>
      </c>
      <c r="O67" s="57">
        <f>1999.17*1.2+2*2015.83*1.2+2*274.17*1.2</f>
        <v>7895.004</v>
      </c>
      <c r="P67" s="57">
        <f t="shared" si="19"/>
        <v>7895.004</v>
      </c>
      <c r="Q67" s="57">
        <f t="shared" si="20"/>
        <v>7996</v>
      </c>
      <c r="R67" s="57">
        <f t="shared" si="21"/>
        <v>7895.004</v>
      </c>
      <c r="S67" s="57">
        <f t="shared" si="22"/>
        <v>100.996</v>
      </c>
      <c r="T67" s="82" t="s">
        <v>167</v>
      </c>
    </row>
    <row r="68" spans="1:20">
      <c r="A68" s="55" t="s">
        <v>39</v>
      </c>
      <c r="B68" s="55" t="s">
        <v>168</v>
      </c>
      <c r="C68" s="55" t="s">
        <v>169</v>
      </c>
      <c r="D68" s="55" t="s">
        <v>151</v>
      </c>
      <c r="E68" s="56"/>
      <c r="F68" s="57"/>
      <c r="G68" s="57"/>
      <c r="H68" s="56"/>
      <c r="I68" s="57"/>
      <c r="J68" s="57"/>
      <c r="K68" s="56">
        <v>1</v>
      </c>
      <c r="L68" s="57">
        <v>4500</v>
      </c>
      <c r="M68" s="57">
        <f t="shared" si="18"/>
        <v>4500</v>
      </c>
      <c r="N68" s="56">
        <v>1</v>
      </c>
      <c r="O68" s="57">
        <f>5451</f>
        <v>5451</v>
      </c>
      <c r="P68" s="57">
        <f t="shared" si="19"/>
        <v>5451</v>
      </c>
      <c r="Q68" s="57">
        <f t="shared" si="20"/>
        <v>4500</v>
      </c>
      <c r="R68" s="57">
        <f t="shared" si="21"/>
        <v>5451</v>
      </c>
      <c r="S68" s="57">
        <f t="shared" si="22"/>
        <v>-951</v>
      </c>
      <c r="T68" s="90" t="s">
        <v>161</v>
      </c>
    </row>
    <row r="69" ht="25.5" spans="1:20">
      <c r="A69" s="55" t="s">
        <v>39</v>
      </c>
      <c r="B69" s="55" t="s">
        <v>170</v>
      </c>
      <c r="C69" s="55" t="s">
        <v>171</v>
      </c>
      <c r="D69" s="55" t="s">
        <v>151</v>
      </c>
      <c r="E69" s="56"/>
      <c r="F69" s="57"/>
      <c r="G69" s="57"/>
      <c r="H69" s="56"/>
      <c r="I69" s="57"/>
      <c r="J69" s="57"/>
      <c r="K69" s="56">
        <v>2</v>
      </c>
      <c r="L69" s="57">
        <v>1031</v>
      </c>
      <c r="M69" s="57">
        <f t="shared" si="18"/>
        <v>2062</v>
      </c>
      <c r="N69" s="56">
        <v>1</v>
      </c>
      <c r="O69" s="57">
        <f>1582.5+2*788*1.2</f>
        <v>3473.7</v>
      </c>
      <c r="P69" s="57">
        <f t="shared" si="19"/>
        <v>3473.7</v>
      </c>
      <c r="Q69" s="57">
        <f t="shared" si="20"/>
        <v>2062</v>
      </c>
      <c r="R69" s="57">
        <f t="shared" si="21"/>
        <v>3473.7</v>
      </c>
      <c r="S69" s="57">
        <f t="shared" si="22"/>
        <v>-1411.7</v>
      </c>
      <c r="T69" s="90" t="s">
        <v>161</v>
      </c>
    </row>
    <row r="70" ht="51" spans="1:20">
      <c r="A70" s="55" t="s">
        <v>39</v>
      </c>
      <c r="B70" s="55" t="s">
        <v>172</v>
      </c>
      <c r="C70" s="55" t="s">
        <v>173</v>
      </c>
      <c r="D70" s="55" t="s">
        <v>151</v>
      </c>
      <c r="E70" s="56"/>
      <c r="F70" s="57"/>
      <c r="G70" s="57"/>
      <c r="H70" s="56"/>
      <c r="I70" s="57"/>
      <c r="J70" s="57"/>
      <c r="K70" s="56">
        <v>1</v>
      </c>
      <c r="L70" s="57">
        <v>5599</v>
      </c>
      <c r="M70" s="57">
        <f t="shared" si="18"/>
        <v>5599</v>
      </c>
      <c r="N70" s="56">
        <v>1</v>
      </c>
      <c r="O70" s="57">
        <f>3332.5*1.2</f>
        <v>3999</v>
      </c>
      <c r="P70" s="57">
        <f t="shared" si="19"/>
        <v>3999</v>
      </c>
      <c r="Q70" s="57">
        <f t="shared" si="20"/>
        <v>5599</v>
      </c>
      <c r="R70" s="57">
        <f t="shared" si="21"/>
        <v>3999</v>
      </c>
      <c r="S70" s="57">
        <f t="shared" si="22"/>
        <v>1600</v>
      </c>
      <c r="T70" s="82" t="s">
        <v>174</v>
      </c>
    </row>
    <row r="71" ht="25.5" spans="1:20">
      <c r="A71" s="55" t="s">
        <v>39</v>
      </c>
      <c r="B71" s="55" t="s">
        <v>175</v>
      </c>
      <c r="C71" s="55" t="s">
        <v>176</v>
      </c>
      <c r="D71" s="55" t="s">
        <v>151</v>
      </c>
      <c r="E71" s="56"/>
      <c r="F71" s="57"/>
      <c r="G71" s="57"/>
      <c r="H71" s="56"/>
      <c r="I71" s="57"/>
      <c r="J71" s="57"/>
      <c r="K71" s="56">
        <v>1</v>
      </c>
      <c r="L71" s="57">
        <v>699</v>
      </c>
      <c r="M71" s="57">
        <f t="shared" si="18"/>
        <v>699</v>
      </c>
      <c r="N71" s="56">
        <v>1</v>
      </c>
      <c r="O71" s="57">
        <f>582.5*1.2</f>
        <v>699</v>
      </c>
      <c r="P71" s="57">
        <f t="shared" si="19"/>
        <v>699</v>
      </c>
      <c r="Q71" s="57">
        <f t="shared" si="20"/>
        <v>699</v>
      </c>
      <c r="R71" s="57">
        <f t="shared" si="21"/>
        <v>699</v>
      </c>
      <c r="S71" s="57">
        <f t="shared" si="22"/>
        <v>0</v>
      </c>
      <c r="T71" s="90" t="s">
        <v>177</v>
      </c>
    </row>
    <row r="72" spans="1:20">
      <c r="A72" s="55" t="s">
        <v>39</v>
      </c>
      <c r="B72" s="55" t="s">
        <v>178</v>
      </c>
      <c r="C72" s="55" t="s">
        <v>179</v>
      </c>
      <c r="D72" s="55" t="s">
        <v>151</v>
      </c>
      <c r="E72" s="56"/>
      <c r="F72" s="57"/>
      <c r="G72" s="57"/>
      <c r="H72" s="56"/>
      <c r="I72" s="57"/>
      <c r="J72" s="57"/>
      <c r="K72" s="56">
        <v>2</v>
      </c>
      <c r="L72" s="57">
        <v>1500</v>
      </c>
      <c r="M72" s="57">
        <f t="shared" si="18"/>
        <v>3000</v>
      </c>
      <c r="N72" s="56">
        <v>1</v>
      </c>
      <c r="O72" s="57">
        <v>2852</v>
      </c>
      <c r="P72" s="57">
        <f t="shared" si="19"/>
        <v>2852</v>
      </c>
      <c r="Q72" s="57">
        <f t="shared" si="20"/>
        <v>3000</v>
      </c>
      <c r="R72" s="57">
        <f t="shared" si="21"/>
        <v>2852</v>
      </c>
      <c r="S72" s="57">
        <f t="shared" si="22"/>
        <v>148</v>
      </c>
      <c r="T72" s="90" t="s">
        <v>161</v>
      </c>
    </row>
    <row r="73" ht="25.5" spans="1:20">
      <c r="A73" s="55" t="s">
        <v>39</v>
      </c>
      <c r="B73" s="55" t="s">
        <v>180</v>
      </c>
      <c r="C73" s="55" t="s">
        <v>181</v>
      </c>
      <c r="D73" s="55" t="s">
        <v>151</v>
      </c>
      <c r="E73" s="56"/>
      <c r="F73" s="57"/>
      <c r="G73" s="57"/>
      <c r="H73" s="56"/>
      <c r="I73" s="57"/>
      <c r="J73" s="57"/>
      <c r="K73" s="56">
        <v>2</v>
      </c>
      <c r="L73" s="57">
        <v>950</v>
      </c>
      <c r="M73" s="57">
        <f t="shared" si="18"/>
        <v>1900</v>
      </c>
      <c r="N73" s="56">
        <v>1</v>
      </c>
      <c r="O73" s="57">
        <v>1960</v>
      </c>
      <c r="P73" s="57">
        <f t="shared" si="19"/>
        <v>1960</v>
      </c>
      <c r="Q73" s="57">
        <f t="shared" si="20"/>
        <v>1900</v>
      </c>
      <c r="R73" s="57">
        <f t="shared" si="21"/>
        <v>1960</v>
      </c>
      <c r="S73" s="57">
        <f t="shared" si="22"/>
        <v>-60</v>
      </c>
      <c r="T73" s="90" t="s">
        <v>161</v>
      </c>
    </row>
    <row r="74" spans="1:20">
      <c r="A74" s="55" t="s">
        <v>39</v>
      </c>
      <c r="B74" s="55" t="s">
        <v>182</v>
      </c>
      <c r="C74" s="55" t="s">
        <v>183</v>
      </c>
      <c r="D74" s="55" t="s">
        <v>151</v>
      </c>
      <c r="E74" s="56"/>
      <c r="F74" s="57"/>
      <c r="G74" s="57"/>
      <c r="H74" s="56"/>
      <c r="I74" s="57"/>
      <c r="J74" s="57"/>
      <c r="K74" s="56">
        <v>3</v>
      </c>
      <c r="L74" s="57">
        <v>695</v>
      </c>
      <c r="M74" s="57">
        <f t="shared" si="18"/>
        <v>2085</v>
      </c>
      <c r="N74" s="56">
        <v>1</v>
      </c>
      <c r="O74" s="57">
        <f>499.17*1.2+582.5*1.2</f>
        <v>1298.004</v>
      </c>
      <c r="P74" s="57">
        <f t="shared" si="19"/>
        <v>1298.004</v>
      </c>
      <c r="Q74" s="57">
        <f t="shared" si="20"/>
        <v>2085</v>
      </c>
      <c r="R74" s="57">
        <f t="shared" si="21"/>
        <v>1298.004</v>
      </c>
      <c r="S74" s="57">
        <f t="shared" si="22"/>
        <v>786.996</v>
      </c>
      <c r="T74" s="90" t="s">
        <v>161</v>
      </c>
    </row>
    <row r="75" spans="1:20">
      <c r="A75" s="55" t="s">
        <v>39</v>
      </c>
      <c r="B75" s="55" t="s">
        <v>184</v>
      </c>
      <c r="C75" s="55" t="s">
        <v>185</v>
      </c>
      <c r="D75" s="55" t="s">
        <v>151</v>
      </c>
      <c r="E75" s="56"/>
      <c r="F75" s="57"/>
      <c r="G75" s="57"/>
      <c r="H75" s="56"/>
      <c r="I75" s="57"/>
      <c r="J75" s="57"/>
      <c r="K75" s="56">
        <v>10</v>
      </c>
      <c r="L75" s="57">
        <v>95</v>
      </c>
      <c r="M75" s="57">
        <f t="shared" si="18"/>
        <v>950</v>
      </c>
      <c r="N75" s="56"/>
      <c r="O75" s="57"/>
      <c r="P75" s="57">
        <f t="shared" si="19"/>
        <v>0</v>
      </c>
      <c r="Q75" s="57">
        <f t="shared" si="20"/>
        <v>950</v>
      </c>
      <c r="R75" s="57">
        <f t="shared" si="21"/>
        <v>0</v>
      </c>
      <c r="S75" s="57">
        <f t="shared" si="22"/>
        <v>950</v>
      </c>
      <c r="T75" s="90" t="s">
        <v>186</v>
      </c>
    </row>
    <row r="76" ht="25.5" spans="1:20">
      <c r="A76" s="55" t="s">
        <v>39</v>
      </c>
      <c r="B76" s="55" t="s">
        <v>187</v>
      </c>
      <c r="C76" s="77" t="s">
        <v>188</v>
      </c>
      <c r="D76" s="55" t="s">
        <v>151</v>
      </c>
      <c r="E76" s="56"/>
      <c r="F76" s="57"/>
      <c r="G76" s="57"/>
      <c r="H76" s="56"/>
      <c r="I76" s="57"/>
      <c r="J76" s="57"/>
      <c r="K76" s="56">
        <v>5</v>
      </c>
      <c r="L76" s="57">
        <v>106</v>
      </c>
      <c r="M76" s="57">
        <f t="shared" si="18"/>
        <v>530</v>
      </c>
      <c r="N76" s="56">
        <v>3</v>
      </c>
      <c r="O76" s="57">
        <f>90*1.2</f>
        <v>108</v>
      </c>
      <c r="P76" s="57">
        <f t="shared" si="19"/>
        <v>324</v>
      </c>
      <c r="Q76" s="57">
        <f t="shared" si="20"/>
        <v>530</v>
      </c>
      <c r="R76" s="57">
        <f t="shared" si="21"/>
        <v>324</v>
      </c>
      <c r="S76" s="57">
        <f t="shared" si="22"/>
        <v>206</v>
      </c>
      <c r="T76" s="90" t="s">
        <v>189</v>
      </c>
    </row>
    <row r="77" ht="38.25" spans="1:20">
      <c r="A77" s="55" t="s">
        <v>39</v>
      </c>
      <c r="B77" s="55" t="s">
        <v>190</v>
      </c>
      <c r="C77" s="55" t="s">
        <v>191</v>
      </c>
      <c r="D77" s="55" t="s">
        <v>151</v>
      </c>
      <c r="E77" s="56"/>
      <c r="F77" s="57"/>
      <c r="G77" s="57"/>
      <c r="H77" s="56"/>
      <c r="I77" s="57"/>
      <c r="J77" s="57"/>
      <c r="K77" s="56">
        <v>3</v>
      </c>
      <c r="L77" s="57">
        <v>5599</v>
      </c>
      <c r="M77" s="57">
        <f t="shared" si="18"/>
        <v>16797</v>
      </c>
      <c r="N77" s="56">
        <v>2</v>
      </c>
      <c r="O77" s="57">
        <v>6000</v>
      </c>
      <c r="P77" s="57">
        <f t="shared" si="19"/>
        <v>12000</v>
      </c>
      <c r="Q77" s="57">
        <f t="shared" si="20"/>
        <v>16797</v>
      </c>
      <c r="R77" s="57">
        <f t="shared" si="21"/>
        <v>12000</v>
      </c>
      <c r="S77" s="57">
        <f t="shared" si="22"/>
        <v>4797</v>
      </c>
      <c r="T77" s="82" t="s">
        <v>192</v>
      </c>
    </row>
    <row r="78" ht="51" spans="1:20">
      <c r="A78" s="55" t="s">
        <v>39</v>
      </c>
      <c r="B78" s="55" t="s">
        <v>193</v>
      </c>
      <c r="C78" s="55" t="s">
        <v>194</v>
      </c>
      <c r="D78" s="55" t="s">
        <v>101</v>
      </c>
      <c r="E78" s="56"/>
      <c r="F78" s="57"/>
      <c r="G78" s="57"/>
      <c r="H78" s="56"/>
      <c r="I78" s="57"/>
      <c r="J78" s="57"/>
      <c r="K78" s="56">
        <v>1</v>
      </c>
      <c r="L78" s="57">
        <v>5500</v>
      </c>
      <c r="M78" s="57">
        <f t="shared" si="18"/>
        <v>5500</v>
      </c>
      <c r="N78" s="56">
        <v>1</v>
      </c>
      <c r="O78" s="57">
        <f>912.5*1.2+5310</f>
        <v>6405</v>
      </c>
      <c r="P78" s="57">
        <f t="shared" si="19"/>
        <v>6405</v>
      </c>
      <c r="Q78" s="57">
        <f t="shared" si="20"/>
        <v>5500</v>
      </c>
      <c r="R78" s="57">
        <f t="shared" si="21"/>
        <v>6405</v>
      </c>
      <c r="S78" s="57">
        <f t="shared" si="22"/>
        <v>-905</v>
      </c>
      <c r="T78" s="82" t="s">
        <v>195</v>
      </c>
    </row>
    <row r="79" ht="38.25" spans="1:20">
      <c r="A79" s="55" t="s">
        <v>39</v>
      </c>
      <c r="B79" s="55" t="s">
        <v>196</v>
      </c>
      <c r="C79" s="91" t="s">
        <v>197</v>
      </c>
      <c r="D79" s="55" t="s">
        <v>101</v>
      </c>
      <c r="E79" s="56"/>
      <c r="F79" s="57"/>
      <c r="G79" s="57"/>
      <c r="H79" s="56"/>
      <c r="I79" s="57"/>
      <c r="J79" s="57"/>
      <c r="K79" s="56">
        <v>1</v>
      </c>
      <c r="L79" s="57">
        <v>4320</v>
      </c>
      <c r="M79" s="57">
        <f t="shared" si="18"/>
        <v>4320</v>
      </c>
      <c r="N79" s="56">
        <v>1</v>
      </c>
      <c r="O79" s="57">
        <v>3574</v>
      </c>
      <c r="P79" s="57">
        <f t="shared" si="19"/>
        <v>3574</v>
      </c>
      <c r="Q79" s="57">
        <f t="shared" si="20"/>
        <v>4320</v>
      </c>
      <c r="R79" s="57">
        <f t="shared" si="21"/>
        <v>3574</v>
      </c>
      <c r="S79" s="57">
        <f t="shared" si="22"/>
        <v>746</v>
      </c>
      <c r="T79" s="90" t="s">
        <v>186</v>
      </c>
    </row>
    <row r="80" ht="25.5" spans="1:20">
      <c r="A80" s="55" t="s">
        <v>39</v>
      </c>
      <c r="B80" s="55" t="s">
        <v>198</v>
      </c>
      <c r="C80" s="77" t="s">
        <v>199</v>
      </c>
      <c r="D80" s="55" t="s">
        <v>151</v>
      </c>
      <c r="E80" s="56"/>
      <c r="F80" s="57"/>
      <c r="G80" s="57"/>
      <c r="H80" s="56"/>
      <c r="I80" s="57"/>
      <c r="J80" s="57"/>
      <c r="K80" s="56"/>
      <c r="L80" s="57"/>
      <c r="M80" s="57">
        <f t="shared" si="18"/>
        <v>0</v>
      </c>
      <c r="N80" s="56">
        <v>2</v>
      </c>
      <c r="O80" s="57">
        <f>232.5*1.2</f>
        <v>279</v>
      </c>
      <c r="P80" s="57">
        <f t="shared" si="19"/>
        <v>558</v>
      </c>
      <c r="Q80" s="57">
        <f t="shared" si="20"/>
        <v>0</v>
      </c>
      <c r="R80" s="57">
        <f t="shared" si="21"/>
        <v>558</v>
      </c>
      <c r="S80" s="57">
        <f t="shared" si="22"/>
        <v>-558</v>
      </c>
      <c r="T80" s="93" t="s">
        <v>200</v>
      </c>
    </row>
    <row r="81" ht="25.5" spans="1:20">
      <c r="A81" s="55" t="s">
        <v>39</v>
      </c>
      <c r="B81" s="55" t="s">
        <v>201</v>
      </c>
      <c r="C81" s="77" t="s">
        <v>202</v>
      </c>
      <c r="D81" s="55" t="s">
        <v>151</v>
      </c>
      <c r="E81" s="56"/>
      <c r="F81" s="57"/>
      <c r="G81" s="57"/>
      <c r="H81" s="56"/>
      <c r="I81" s="57"/>
      <c r="J81" s="57"/>
      <c r="K81" s="56"/>
      <c r="L81" s="57"/>
      <c r="M81" s="57">
        <f t="shared" si="18"/>
        <v>0</v>
      </c>
      <c r="N81" s="56">
        <v>3</v>
      </c>
      <c r="O81" s="57">
        <f>165.83*1.2</f>
        <v>198.996</v>
      </c>
      <c r="P81" s="57">
        <f t="shared" ref="P81:P88" si="23">N81*O81</f>
        <v>596.988</v>
      </c>
      <c r="Q81" s="57">
        <f t="shared" ref="Q81:Q88" si="24">G81+M81</f>
        <v>0</v>
      </c>
      <c r="R81" s="57">
        <f t="shared" ref="R81:R88" si="25">J81+P81</f>
        <v>596.988</v>
      </c>
      <c r="S81" s="57">
        <f t="shared" ref="S81:S88" si="26">Q81-R81</f>
        <v>-596.988</v>
      </c>
      <c r="T81" s="93" t="s">
        <v>200</v>
      </c>
    </row>
    <row r="82" ht="38.25" spans="1:20">
      <c r="A82" s="55" t="s">
        <v>39</v>
      </c>
      <c r="B82" s="55" t="s">
        <v>203</v>
      </c>
      <c r="C82" s="77" t="s">
        <v>204</v>
      </c>
      <c r="D82" s="55" t="s">
        <v>151</v>
      </c>
      <c r="E82" s="56"/>
      <c r="F82" s="57"/>
      <c r="G82" s="57"/>
      <c r="H82" s="56"/>
      <c r="I82" s="57"/>
      <c r="J82" s="57"/>
      <c r="K82" s="56"/>
      <c r="L82" s="57"/>
      <c r="M82" s="57">
        <f t="shared" ref="M82:M88" si="27">K82*L82</f>
        <v>0</v>
      </c>
      <c r="N82" s="56">
        <v>1</v>
      </c>
      <c r="O82" s="57">
        <f>1041.67*1.2</f>
        <v>1250.004</v>
      </c>
      <c r="P82" s="57">
        <f t="shared" si="23"/>
        <v>1250.004</v>
      </c>
      <c r="Q82" s="57">
        <f t="shared" si="24"/>
        <v>0</v>
      </c>
      <c r="R82" s="57">
        <f t="shared" si="25"/>
        <v>1250.004</v>
      </c>
      <c r="S82" s="57">
        <f t="shared" si="26"/>
        <v>-1250.004</v>
      </c>
      <c r="T82" s="93" t="s">
        <v>200</v>
      </c>
    </row>
    <row r="83" ht="25.5" spans="1:20">
      <c r="A83" s="55" t="s">
        <v>39</v>
      </c>
      <c r="B83" s="55" t="s">
        <v>205</v>
      </c>
      <c r="C83" s="77" t="s">
        <v>206</v>
      </c>
      <c r="D83" s="55" t="s">
        <v>151</v>
      </c>
      <c r="E83" s="56"/>
      <c r="F83" s="57"/>
      <c r="G83" s="57"/>
      <c r="H83" s="56"/>
      <c r="I83" s="57"/>
      <c r="J83" s="57"/>
      <c r="K83" s="56"/>
      <c r="L83" s="57"/>
      <c r="M83" s="57">
        <f t="shared" si="27"/>
        <v>0</v>
      </c>
      <c r="N83" s="56">
        <v>1</v>
      </c>
      <c r="O83" s="57">
        <f>199.1*1.2</f>
        <v>238.92</v>
      </c>
      <c r="P83" s="57">
        <f t="shared" si="23"/>
        <v>238.92</v>
      </c>
      <c r="Q83" s="57">
        <f t="shared" si="24"/>
        <v>0</v>
      </c>
      <c r="R83" s="57">
        <f t="shared" si="25"/>
        <v>238.92</v>
      </c>
      <c r="S83" s="57">
        <f t="shared" si="26"/>
        <v>-238.92</v>
      </c>
      <c r="T83" s="93" t="s">
        <v>200</v>
      </c>
    </row>
    <row r="84" ht="25.5" spans="1:20">
      <c r="A84" s="55" t="s">
        <v>39</v>
      </c>
      <c r="B84" s="55" t="s">
        <v>207</v>
      </c>
      <c r="C84" s="77" t="s">
        <v>208</v>
      </c>
      <c r="D84" s="55" t="s">
        <v>151</v>
      </c>
      <c r="E84" s="56"/>
      <c r="F84" s="57"/>
      <c r="G84" s="57"/>
      <c r="H84" s="56"/>
      <c r="I84" s="57"/>
      <c r="J84" s="57"/>
      <c r="K84" s="56"/>
      <c r="L84" s="57"/>
      <c r="M84" s="57">
        <f t="shared" si="27"/>
        <v>0</v>
      </c>
      <c r="N84" s="56">
        <v>1</v>
      </c>
      <c r="O84" s="57">
        <f>5415.83*1.2</f>
        <v>6498.996</v>
      </c>
      <c r="P84" s="57">
        <f t="shared" si="23"/>
        <v>6498.996</v>
      </c>
      <c r="Q84" s="57">
        <f t="shared" si="24"/>
        <v>0</v>
      </c>
      <c r="R84" s="57">
        <f t="shared" si="25"/>
        <v>6498.996</v>
      </c>
      <c r="S84" s="57">
        <f t="shared" si="26"/>
        <v>-6498.996</v>
      </c>
      <c r="T84" s="93" t="s">
        <v>200</v>
      </c>
    </row>
    <row r="85" ht="25.5" spans="1:20">
      <c r="A85" s="55" t="s">
        <v>39</v>
      </c>
      <c r="B85" s="55" t="s">
        <v>209</v>
      </c>
      <c r="C85" s="77" t="s">
        <v>210</v>
      </c>
      <c r="D85" s="55" t="s">
        <v>151</v>
      </c>
      <c r="E85" s="56"/>
      <c r="F85" s="57"/>
      <c r="G85" s="57"/>
      <c r="H85" s="56"/>
      <c r="I85" s="57"/>
      <c r="J85" s="57"/>
      <c r="K85" s="56"/>
      <c r="L85" s="57"/>
      <c r="M85" s="57"/>
      <c r="N85" s="56">
        <v>2</v>
      </c>
      <c r="O85" s="57">
        <f>1374.17*1.2</f>
        <v>1649.004</v>
      </c>
      <c r="P85" s="57">
        <f t="shared" si="23"/>
        <v>3298.008</v>
      </c>
      <c r="Q85" s="57">
        <f t="shared" si="24"/>
        <v>0</v>
      </c>
      <c r="R85" s="57">
        <f t="shared" si="25"/>
        <v>3298.008</v>
      </c>
      <c r="S85" s="57">
        <f t="shared" si="26"/>
        <v>-3298.008</v>
      </c>
      <c r="T85" s="93" t="s">
        <v>200</v>
      </c>
    </row>
    <row r="86" ht="25.5" spans="1:20">
      <c r="A86" s="55" t="s">
        <v>39</v>
      </c>
      <c r="B86" s="55" t="s">
        <v>211</v>
      </c>
      <c r="C86" s="77" t="s">
        <v>212</v>
      </c>
      <c r="D86" s="55" t="s">
        <v>151</v>
      </c>
      <c r="E86" s="56"/>
      <c r="F86" s="57"/>
      <c r="G86" s="57"/>
      <c r="H86" s="56"/>
      <c r="I86" s="57"/>
      <c r="J86" s="57"/>
      <c r="K86" s="56"/>
      <c r="L86" s="57"/>
      <c r="M86" s="57">
        <f t="shared" si="27"/>
        <v>0</v>
      </c>
      <c r="N86" s="56">
        <v>1</v>
      </c>
      <c r="O86" s="57">
        <f>112.5*1.2</f>
        <v>135</v>
      </c>
      <c r="P86" s="57">
        <f t="shared" si="23"/>
        <v>135</v>
      </c>
      <c r="Q86" s="57">
        <f t="shared" si="24"/>
        <v>0</v>
      </c>
      <c r="R86" s="57">
        <f t="shared" si="25"/>
        <v>135</v>
      </c>
      <c r="S86" s="57">
        <f t="shared" si="26"/>
        <v>-135</v>
      </c>
      <c r="T86" s="93" t="s">
        <v>213</v>
      </c>
    </row>
    <row r="87" ht="25.5" spans="1:20">
      <c r="A87" s="55" t="s">
        <v>39</v>
      </c>
      <c r="B87" s="55" t="s">
        <v>214</v>
      </c>
      <c r="C87" s="77" t="s">
        <v>215</v>
      </c>
      <c r="D87" s="55" t="s">
        <v>151</v>
      </c>
      <c r="E87" s="56"/>
      <c r="F87" s="57"/>
      <c r="G87" s="57"/>
      <c r="H87" s="56"/>
      <c r="I87" s="57"/>
      <c r="J87" s="57"/>
      <c r="K87" s="56"/>
      <c r="L87" s="57"/>
      <c r="M87" s="57">
        <f t="shared" si="27"/>
        <v>0</v>
      </c>
      <c r="N87" s="56">
        <v>1</v>
      </c>
      <c r="O87" s="57">
        <f>790*1.2</f>
        <v>948</v>
      </c>
      <c r="P87" s="57">
        <f t="shared" si="23"/>
        <v>948</v>
      </c>
      <c r="Q87" s="57">
        <f t="shared" si="24"/>
        <v>0</v>
      </c>
      <c r="R87" s="57">
        <f t="shared" si="25"/>
        <v>948</v>
      </c>
      <c r="S87" s="57">
        <f t="shared" si="26"/>
        <v>-948</v>
      </c>
      <c r="T87" s="93" t="s">
        <v>200</v>
      </c>
    </row>
    <row r="88" spans="1:20">
      <c r="A88" s="55" t="s">
        <v>39</v>
      </c>
      <c r="B88" s="55" t="s">
        <v>216</v>
      </c>
      <c r="C88" s="77" t="s">
        <v>217</v>
      </c>
      <c r="D88" s="55" t="s">
        <v>151</v>
      </c>
      <c r="E88" s="56"/>
      <c r="F88" s="57"/>
      <c r="G88" s="57"/>
      <c r="H88" s="56"/>
      <c r="I88" s="57"/>
      <c r="J88" s="57"/>
      <c r="K88" s="56"/>
      <c r="L88" s="57"/>
      <c r="M88" s="57">
        <f t="shared" si="27"/>
        <v>0</v>
      </c>
      <c r="N88" s="56">
        <v>2</v>
      </c>
      <c r="O88" s="57">
        <f>466.67*1.2</f>
        <v>560.004</v>
      </c>
      <c r="P88" s="57">
        <f t="shared" si="23"/>
        <v>1120.008</v>
      </c>
      <c r="Q88" s="57">
        <f t="shared" si="24"/>
        <v>0</v>
      </c>
      <c r="R88" s="57">
        <f t="shared" si="25"/>
        <v>1120.008</v>
      </c>
      <c r="S88" s="57">
        <f t="shared" si="26"/>
        <v>-1120.008</v>
      </c>
      <c r="T88" s="93" t="s">
        <v>218</v>
      </c>
    </row>
    <row r="89" spans="1:20">
      <c r="A89" s="62" t="s">
        <v>219</v>
      </c>
      <c r="B89" s="62"/>
      <c r="C89" s="62"/>
      <c r="D89" s="62" t="s">
        <v>31</v>
      </c>
      <c r="E89" s="63"/>
      <c r="F89" s="64"/>
      <c r="G89" s="64">
        <f>SUM(G62:G79)</f>
        <v>0</v>
      </c>
      <c r="H89" s="63"/>
      <c r="I89" s="64"/>
      <c r="J89" s="64">
        <f>SUM(J62:J79)</f>
        <v>0</v>
      </c>
      <c r="K89" s="63"/>
      <c r="L89" s="64"/>
      <c r="M89" s="64">
        <f>SUM(M62:M88)</f>
        <v>96906</v>
      </c>
      <c r="N89" s="63"/>
      <c r="O89" s="64"/>
      <c r="P89" s="64">
        <f>SUM(P62:P88)</f>
        <v>107260.632</v>
      </c>
      <c r="Q89" s="64">
        <f>G89+M89</f>
        <v>96906</v>
      </c>
      <c r="R89" s="64">
        <f>J89+P89</f>
        <v>107260.632</v>
      </c>
      <c r="S89" s="64">
        <f>Q89-R89</f>
        <v>-10354.632</v>
      </c>
      <c r="T89" s="88"/>
    </row>
    <row r="90" spans="1:20">
      <c r="A90" s="59" t="s">
        <v>28</v>
      </c>
      <c r="B90" s="59" t="s">
        <v>220</v>
      </c>
      <c r="C90" s="65" t="s">
        <v>221</v>
      </c>
      <c r="D90" s="59"/>
      <c r="E90" s="60"/>
      <c r="F90" s="61"/>
      <c r="G90" s="61"/>
      <c r="H90" s="60"/>
      <c r="I90" s="61"/>
      <c r="J90" s="61"/>
      <c r="K90" s="60"/>
      <c r="L90" s="61"/>
      <c r="M90" s="61"/>
      <c r="N90" s="60"/>
      <c r="O90" s="61"/>
      <c r="P90" s="61"/>
      <c r="Q90" s="61"/>
      <c r="R90" s="61"/>
      <c r="S90" s="61"/>
      <c r="T90" s="84"/>
    </row>
    <row r="91" ht="25.5" spans="1:20">
      <c r="A91" s="55" t="s">
        <v>39</v>
      </c>
      <c r="B91" s="55" t="s">
        <v>222</v>
      </c>
      <c r="C91" s="55" t="s">
        <v>223</v>
      </c>
      <c r="D91" s="55" t="s">
        <v>89</v>
      </c>
      <c r="E91" s="56"/>
      <c r="F91" s="57"/>
      <c r="G91" s="57"/>
      <c r="H91" s="56"/>
      <c r="I91" s="57"/>
      <c r="J91" s="57"/>
      <c r="K91" s="56">
        <v>2</v>
      </c>
      <c r="L91" s="57">
        <v>1000</v>
      </c>
      <c r="M91" s="57">
        <f t="shared" ref="M91:M93" si="28">K91*L91</f>
        <v>2000</v>
      </c>
      <c r="N91" s="56">
        <v>1</v>
      </c>
      <c r="O91" s="57">
        <v>1988</v>
      </c>
      <c r="P91" s="57">
        <f t="shared" ref="P91:P93" si="29">N91*O91</f>
        <v>1988</v>
      </c>
      <c r="Q91" s="57">
        <f t="shared" ref="Q91:Q94" si="30">G91+M91</f>
        <v>2000</v>
      </c>
      <c r="R91" s="57">
        <f t="shared" ref="R91:R94" si="31">J91+P91</f>
        <v>1988</v>
      </c>
      <c r="S91" s="57">
        <f t="shared" ref="S91:S94" si="32">Q91-R91</f>
        <v>12</v>
      </c>
      <c r="T91" s="82" t="s">
        <v>224</v>
      </c>
    </row>
    <row r="92" ht="90" customHeight="1" spans="1:20">
      <c r="A92" s="55" t="s">
        <v>39</v>
      </c>
      <c r="B92" s="55" t="s">
        <v>225</v>
      </c>
      <c r="C92" s="55" t="s">
        <v>226</v>
      </c>
      <c r="D92" s="55" t="s">
        <v>89</v>
      </c>
      <c r="E92" s="56"/>
      <c r="F92" s="57"/>
      <c r="G92" s="57"/>
      <c r="H92" s="56"/>
      <c r="I92" s="57"/>
      <c r="J92" s="57"/>
      <c r="K92" s="56"/>
      <c r="L92" s="57"/>
      <c r="M92" s="57">
        <f t="shared" si="28"/>
        <v>0</v>
      </c>
      <c r="N92" s="56">
        <v>1</v>
      </c>
      <c r="O92" s="57">
        <f>70+1099+179+444</f>
        <v>1792</v>
      </c>
      <c r="P92" s="57">
        <f t="shared" si="29"/>
        <v>1792</v>
      </c>
      <c r="Q92" s="57">
        <f t="shared" si="30"/>
        <v>0</v>
      </c>
      <c r="R92" s="57">
        <f t="shared" si="31"/>
        <v>1792</v>
      </c>
      <c r="S92" s="57">
        <f t="shared" si="32"/>
        <v>-1792</v>
      </c>
      <c r="T92" s="82" t="s">
        <v>227</v>
      </c>
    </row>
    <row r="93" ht="141" customHeight="1" spans="1:20">
      <c r="A93" s="55" t="s">
        <v>39</v>
      </c>
      <c r="B93" s="55" t="s">
        <v>228</v>
      </c>
      <c r="C93" s="55" t="s">
        <v>229</v>
      </c>
      <c r="D93" s="55" t="s">
        <v>89</v>
      </c>
      <c r="E93" s="56"/>
      <c r="F93" s="57"/>
      <c r="G93" s="57"/>
      <c r="H93" s="56"/>
      <c r="I93" s="57"/>
      <c r="J93" s="57"/>
      <c r="K93" s="56">
        <v>2</v>
      </c>
      <c r="L93" s="57">
        <v>5000</v>
      </c>
      <c r="M93" s="57">
        <f t="shared" si="28"/>
        <v>10000</v>
      </c>
      <c r="N93" s="56">
        <v>1</v>
      </c>
      <c r="O93" s="57">
        <f>8196+15830</f>
        <v>24026</v>
      </c>
      <c r="P93" s="57">
        <f t="shared" si="29"/>
        <v>24026</v>
      </c>
      <c r="Q93" s="57">
        <f t="shared" si="30"/>
        <v>10000</v>
      </c>
      <c r="R93" s="57">
        <f t="shared" si="31"/>
        <v>24026</v>
      </c>
      <c r="S93" s="57">
        <f t="shared" si="32"/>
        <v>-14026</v>
      </c>
      <c r="T93" s="82" t="s">
        <v>230</v>
      </c>
    </row>
    <row r="94" spans="1:20">
      <c r="A94" s="62" t="s">
        <v>231</v>
      </c>
      <c r="B94" s="62"/>
      <c r="C94" s="62"/>
      <c r="D94" s="62" t="s">
        <v>31</v>
      </c>
      <c r="E94" s="63"/>
      <c r="F94" s="64"/>
      <c r="G94" s="64">
        <f>SUM(G91:G93)</f>
        <v>0</v>
      </c>
      <c r="H94" s="63"/>
      <c r="I94" s="64"/>
      <c r="J94" s="64">
        <f>SUM(J91:J93)</f>
        <v>0</v>
      </c>
      <c r="K94" s="63"/>
      <c r="L94" s="64"/>
      <c r="M94" s="64">
        <f>SUM(M91:M93)</f>
        <v>12000</v>
      </c>
      <c r="N94" s="63"/>
      <c r="O94" s="64"/>
      <c r="P94" s="64">
        <f>SUM(P91:P93)</f>
        <v>27806</v>
      </c>
      <c r="Q94" s="64">
        <f t="shared" si="30"/>
        <v>12000</v>
      </c>
      <c r="R94" s="64">
        <f t="shared" si="31"/>
        <v>27806</v>
      </c>
      <c r="S94" s="64">
        <f t="shared" si="32"/>
        <v>-15806</v>
      </c>
      <c r="T94" s="88"/>
    </row>
    <row r="95" spans="1:20">
      <c r="A95" s="59" t="s">
        <v>28</v>
      </c>
      <c r="B95" s="59" t="s">
        <v>232</v>
      </c>
      <c r="C95" s="67" t="s">
        <v>233</v>
      </c>
      <c r="D95" s="68"/>
      <c r="E95" s="69"/>
      <c r="F95" s="70"/>
      <c r="G95" s="70"/>
      <c r="H95" s="69"/>
      <c r="I95" s="70"/>
      <c r="J95" s="70"/>
      <c r="K95" s="69"/>
      <c r="L95" s="70"/>
      <c r="M95" s="70"/>
      <c r="N95" s="69"/>
      <c r="O95" s="70"/>
      <c r="P95" s="70"/>
      <c r="Q95" s="70"/>
      <c r="R95" s="70"/>
      <c r="S95" s="70"/>
      <c r="T95" s="89"/>
    </row>
    <row r="96" ht="38.25" spans="1:20">
      <c r="A96" s="55" t="s">
        <v>39</v>
      </c>
      <c r="B96" s="55" t="s">
        <v>234</v>
      </c>
      <c r="C96" s="55" t="s">
        <v>235</v>
      </c>
      <c r="D96" s="55" t="s">
        <v>42</v>
      </c>
      <c r="E96" s="56"/>
      <c r="F96" s="57"/>
      <c r="G96" s="57"/>
      <c r="H96" s="56"/>
      <c r="I96" s="57"/>
      <c r="J96" s="57"/>
      <c r="K96" s="56">
        <v>4</v>
      </c>
      <c r="L96" s="57">
        <v>750</v>
      </c>
      <c r="M96" s="57">
        <f t="shared" ref="M96:M98" si="33">K96*L96</f>
        <v>3000</v>
      </c>
      <c r="N96" s="56"/>
      <c r="O96" s="57"/>
      <c r="P96" s="57">
        <f t="shared" ref="P96:P98" si="34">N96*O96</f>
        <v>0</v>
      </c>
      <c r="Q96" s="57">
        <f t="shared" ref="Q96:Q99" si="35">G96+M96</f>
        <v>3000</v>
      </c>
      <c r="R96" s="57">
        <f t="shared" ref="R96:R99" si="36">J96+P96</f>
        <v>0</v>
      </c>
      <c r="S96" s="57">
        <f t="shared" ref="S96:S99" si="37">Q96-R96</f>
        <v>3000</v>
      </c>
      <c r="T96" s="82" t="s">
        <v>236</v>
      </c>
    </row>
    <row r="97" ht="38.25" spans="1:20">
      <c r="A97" s="55" t="s">
        <v>39</v>
      </c>
      <c r="B97" s="55" t="s">
        <v>237</v>
      </c>
      <c r="C97" s="55" t="s">
        <v>238</v>
      </c>
      <c r="D97" s="55" t="s">
        <v>42</v>
      </c>
      <c r="E97" s="56"/>
      <c r="F97" s="57"/>
      <c r="G97" s="57"/>
      <c r="H97" s="56"/>
      <c r="I97" s="57"/>
      <c r="J97" s="57"/>
      <c r="K97" s="56"/>
      <c r="L97" s="57"/>
      <c r="M97" s="57">
        <f t="shared" si="33"/>
        <v>0</v>
      </c>
      <c r="N97" s="56">
        <v>1</v>
      </c>
      <c r="O97" s="57">
        <f>483.61+3</f>
        <v>486.61</v>
      </c>
      <c r="P97" s="57">
        <f t="shared" si="34"/>
        <v>486.61</v>
      </c>
      <c r="Q97" s="57">
        <f t="shared" si="35"/>
        <v>0</v>
      </c>
      <c r="R97" s="57">
        <f t="shared" si="36"/>
        <v>486.61</v>
      </c>
      <c r="S97" s="57">
        <f t="shared" si="37"/>
        <v>-486.61</v>
      </c>
      <c r="T97" s="82" t="s">
        <v>236</v>
      </c>
    </row>
    <row r="98" ht="86" customHeight="1" spans="1:20">
      <c r="A98" s="55" t="s">
        <v>39</v>
      </c>
      <c r="B98" s="55" t="s">
        <v>239</v>
      </c>
      <c r="C98" s="55" t="s">
        <v>240</v>
      </c>
      <c r="D98" s="55" t="s">
        <v>42</v>
      </c>
      <c r="E98" s="56"/>
      <c r="F98" s="57"/>
      <c r="G98" s="57"/>
      <c r="H98" s="56"/>
      <c r="I98" s="57"/>
      <c r="J98" s="57"/>
      <c r="K98" s="56"/>
      <c r="L98" s="57"/>
      <c r="M98" s="57">
        <f t="shared" si="33"/>
        <v>0</v>
      </c>
      <c r="N98" s="56">
        <v>1</v>
      </c>
      <c r="O98" s="57">
        <v>973.64</v>
      </c>
      <c r="P98" s="57">
        <f t="shared" si="34"/>
        <v>973.64</v>
      </c>
      <c r="Q98" s="57">
        <f t="shared" si="35"/>
        <v>0</v>
      </c>
      <c r="R98" s="57">
        <f t="shared" si="36"/>
        <v>973.64</v>
      </c>
      <c r="S98" s="57">
        <f t="shared" si="37"/>
        <v>-973.64</v>
      </c>
      <c r="T98" s="82" t="s">
        <v>241</v>
      </c>
    </row>
    <row r="99" spans="1:20">
      <c r="A99" s="72" t="s">
        <v>242</v>
      </c>
      <c r="B99" s="72"/>
      <c r="C99" s="72"/>
      <c r="D99" s="72" t="s">
        <v>31</v>
      </c>
      <c r="E99" s="73"/>
      <c r="F99" s="74"/>
      <c r="G99" s="74">
        <f>SUM(G96:G98)</f>
        <v>0</v>
      </c>
      <c r="H99" s="73"/>
      <c r="I99" s="74"/>
      <c r="J99" s="74">
        <f>SUM(J96:J98)</f>
        <v>0</v>
      </c>
      <c r="K99" s="73"/>
      <c r="L99" s="74"/>
      <c r="M99" s="74">
        <f>SUM(M96:M98)</f>
        <v>3000</v>
      </c>
      <c r="N99" s="73"/>
      <c r="O99" s="74"/>
      <c r="P99" s="74">
        <f>SUM(P96:P98)</f>
        <v>1460.25</v>
      </c>
      <c r="Q99" s="74">
        <f t="shared" si="35"/>
        <v>3000</v>
      </c>
      <c r="R99" s="74">
        <f t="shared" si="36"/>
        <v>1460.25</v>
      </c>
      <c r="S99" s="74">
        <f t="shared" si="37"/>
        <v>1539.75</v>
      </c>
      <c r="T99" s="88"/>
    </row>
    <row r="100" spans="1:20">
      <c r="A100" s="59" t="s">
        <v>28</v>
      </c>
      <c r="B100" s="59" t="s">
        <v>243</v>
      </c>
      <c r="C100" s="67" t="s">
        <v>244</v>
      </c>
      <c r="D100" s="68"/>
      <c r="E100" s="69"/>
      <c r="F100" s="70"/>
      <c r="G100" s="70"/>
      <c r="H100" s="69"/>
      <c r="I100" s="70"/>
      <c r="J100" s="70"/>
      <c r="K100" s="69"/>
      <c r="L100" s="70"/>
      <c r="M100" s="70"/>
      <c r="N100" s="69"/>
      <c r="O100" s="70"/>
      <c r="P100" s="70"/>
      <c r="Q100" s="70"/>
      <c r="R100" s="70"/>
      <c r="S100" s="70"/>
      <c r="T100" s="89"/>
    </row>
    <row r="101" ht="76.5" spans="1:20">
      <c r="A101" s="55" t="s">
        <v>39</v>
      </c>
      <c r="B101" s="55" t="s">
        <v>245</v>
      </c>
      <c r="C101" s="55" t="s">
        <v>246</v>
      </c>
      <c r="D101" s="55" t="s">
        <v>101</v>
      </c>
      <c r="E101" s="56"/>
      <c r="F101" s="57"/>
      <c r="G101" s="57"/>
      <c r="H101" s="56"/>
      <c r="I101" s="57"/>
      <c r="J101" s="57"/>
      <c r="K101" s="56">
        <v>1</v>
      </c>
      <c r="L101" s="57">
        <v>5000</v>
      </c>
      <c r="M101" s="57">
        <f t="shared" ref="M101:M112" si="38">K101*L101</f>
        <v>5000</v>
      </c>
      <c r="N101" s="56"/>
      <c r="O101" s="57"/>
      <c r="P101" s="57">
        <f t="shared" ref="P101:P112" si="39">N101*O101</f>
        <v>0</v>
      </c>
      <c r="Q101" s="57">
        <f t="shared" ref="Q101:Q113" si="40">G101+M101</f>
        <v>5000</v>
      </c>
      <c r="R101" s="57">
        <f t="shared" ref="R101:R113" si="41">J101+P101</f>
        <v>0</v>
      </c>
      <c r="S101" s="57">
        <f t="shared" ref="S101:S113" si="42">Q101-R101</f>
        <v>5000</v>
      </c>
      <c r="T101" s="94" t="s">
        <v>247</v>
      </c>
    </row>
    <row r="102" ht="76.5" spans="1:20">
      <c r="A102" s="55" t="s">
        <v>39</v>
      </c>
      <c r="B102" s="55" t="s">
        <v>248</v>
      </c>
      <c r="C102" s="55" t="s">
        <v>249</v>
      </c>
      <c r="D102" s="55" t="s">
        <v>101</v>
      </c>
      <c r="E102" s="56"/>
      <c r="F102" s="57"/>
      <c r="G102" s="57"/>
      <c r="H102" s="56"/>
      <c r="I102" s="57"/>
      <c r="J102" s="57"/>
      <c r="K102" s="56">
        <v>1</v>
      </c>
      <c r="L102" s="57">
        <v>4000</v>
      </c>
      <c r="M102" s="57">
        <f t="shared" si="38"/>
        <v>4000</v>
      </c>
      <c r="N102" s="56"/>
      <c r="O102" s="57"/>
      <c r="P102" s="57">
        <f t="shared" si="39"/>
        <v>0</v>
      </c>
      <c r="Q102" s="57">
        <f t="shared" si="40"/>
        <v>4000</v>
      </c>
      <c r="R102" s="57">
        <f t="shared" si="41"/>
        <v>0</v>
      </c>
      <c r="S102" s="57">
        <f t="shared" si="42"/>
        <v>4000</v>
      </c>
      <c r="T102" s="94" t="s">
        <v>247</v>
      </c>
    </row>
    <row r="103" ht="38.25" spans="1:20">
      <c r="A103" s="55" t="s">
        <v>39</v>
      </c>
      <c r="B103" s="55" t="s">
        <v>250</v>
      </c>
      <c r="C103" s="55" t="s">
        <v>251</v>
      </c>
      <c r="D103" s="55" t="s">
        <v>101</v>
      </c>
      <c r="E103" s="56"/>
      <c r="F103" s="57"/>
      <c r="G103" s="57"/>
      <c r="H103" s="56"/>
      <c r="I103" s="57"/>
      <c r="J103" s="57"/>
      <c r="K103" s="56">
        <v>200</v>
      </c>
      <c r="L103" s="57">
        <v>35</v>
      </c>
      <c r="M103" s="57">
        <f t="shared" si="38"/>
        <v>7000</v>
      </c>
      <c r="N103" s="56">
        <v>1</v>
      </c>
      <c r="O103" s="57">
        <f>49.17*1.2</f>
        <v>59.004</v>
      </c>
      <c r="P103" s="57">
        <f t="shared" si="39"/>
        <v>59.004</v>
      </c>
      <c r="Q103" s="57">
        <f t="shared" si="40"/>
        <v>7000</v>
      </c>
      <c r="R103" s="57">
        <f t="shared" si="41"/>
        <v>59.004</v>
      </c>
      <c r="S103" s="57">
        <f t="shared" si="42"/>
        <v>6940.996</v>
      </c>
      <c r="T103" s="82" t="s">
        <v>252</v>
      </c>
    </row>
    <row r="104" ht="89.25" spans="1:20">
      <c r="A104" s="55" t="s">
        <v>39</v>
      </c>
      <c r="B104" s="55" t="s">
        <v>253</v>
      </c>
      <c r="C104" s="55" t="s">
        <v>254</v>
      </c>
      <c r="D104" s="55" t="s">
        <v>101</v>
      </c>
      <c r="E104" s="56"/>
      <c r="F104" s="57"/>
      <c r="G104" s="57"/>
      <c r="H104" s="56"/>
      <c r="I104" s="57"/>
      <c r="J104" s="57"/>
      <c r="K104" s="56">
        <v>1</v>
      </c>
      <c r="L104" s="57">
        <v>36000</v>
      </c>
      <c r="M104" s="57">
        <f t="shared" si="38"/>
        <v>36000</v>
      </c>
      <c r="N104" s="56">
        <v>1</v>
      </c>
      <c r="O104" s="57">
        <v>36000</v>
      </c>
      <c r="P104" s="57">
        <f t="shared" si="39"/>
        <v>36000</v>
      </c>
      <c r="Q104" s="57">
        <f t="shared" si="40"/>
        <v>36000</v>
      </c>
      <c r="R104" s="57">
        <f t="shared" si="41"/>
        <v>36000</v>
      </c>
      <c r="S104" s="57">
        <f t="shared" si="42"/>
        <v>0</v>
      </c>
      <c r="T104" s="82" t="s">
        <v>255</v>
      </c>
    </row>
    <row r="105" ht="89.25" spans="1:20">
      <c r="A105" s="55" t="s">
        <v>39</v>
      </c>
      <c r="B105" s="55" t="s">
        <v>256</v>
      </c>
      <c r="C105" s="55" t="s">
        <v>257</v>
      </c>
      <c r="D105" s="91" t="s">
        <v>101</v>
      </c>
      <c r="E105" s="56"/>
      <c r="F105" s="57"/>
      <c r="G105" s="57"/>
      <c r="H105" s="56"/>
      <c r="I105" s="57"/>
      <c r="J105" s="57"/>
      <c r="K105" s="56">
        <v>1</v>
      </c>
      <c r="L105" s="57">
        <v>24000</v>
      </c>
      <c r="M105" s="57">
        <f t="shared" si="38"/>
        <v>24000</v>
      </c>
      <c r="N105" s="56">
        <v>1</v>
      </c>
      <c r="O105" s="57">
        <v>24000</v>
      </c>
      <c r="P105" s="57">
        <f t="shared" si="39"/>
        <v>24000</v>
      </c>
      <c r="Q105" s="57">
        <f t="shared" si="40"/>
        <v>24000</v>
      </c>
      <c r="R105" s="57">
        <f t="shared" si="41"/>
        <v>24000</v>
      </c>
      <c r="S105" s="57">
        <f t="shared" si="42"/>
        <v>0</v>
      </c>
      <c r="T105" s="82" t="s">
        <v>255</v>
      </c>
    </row>
    <row r="106" ht="38.25" spans="1:20">
      <c r="A106" s="55" t="s">
        <v>39</v>
      </c>
      <c r="B106" s="55" t="s">
        <v>258</v>
      </c>
      <c r="C106" s="55" t="s">
        <v>259</v>
      </c>
      <c r="D106" s="91" t="s">
        <v>101</v>
      </c>
      <c r="E106" s="56"/>
      <c r="F106" s="57"/>
      <c r="G106" s="57"/>
      <c r="H106" s="56"/>
      <c r="I106" s="57"/>
      <c r="J106" s="57"/>
      <c r="K106" s="56">
        <v>1</v>
      </c>
      <c r="L106" s="57">
        <v>28000</v>
      </c>
      <c r="M106" s="57">
        <f t="shared" si="38"/>
        <v>28000</v>
      </c>
      <c r="N106" s="56">
        <v>1</v>
      </c>
      <c r="O106" s="57">
        <v>28000</v>
      </c>
      <c r="P106" s="57">
        <f t="shared" si="39"/>
        <v>28000</v>
      </c>
      <c r="Q106" s="57">
        <f t="shared" si="40"/>
        <v>28000</v>
      </c>
      <c r="R106" s="57">
        <f t="shared" si="41"/>
        <v>28000</v>
      </c>
      <c r="S106" s="57">
        <f t="shared" si="42"/>
        <v>0</v>
      </c>
      <c r="T106" s="82" t="s">
        <v>260</v>
      </c>
    </row>
    <row r="107" spans="1:20">
      <c r="A107" s="55" t="s">
        <v>39</v>
      </c>
      <c r="B107" s="55" t="s">
        <v>261</v>
      </c>
      <c r="C107" s="55" t="s">
        <v>262</v>
      </c>
      <c r="D107" s="91" t="s">
        <v>101</v>
      </c>
      <c r="E107" s="56"/>
      <c r="F107" s="57"/>
      <c r="G107" s="57"/>
      <c r="H107" s="56"/>
      <c r="I107" s="57"/>
      <c r="J107" s="57"/>
      <c r="K107" s="56">
        <v>1</v>
      </c>
      <c r="L107" s="57">
        <v>20000</v>
      </c>
      <c r="M107" s="57">
        <f t="shared" si="38"/>
        <v>20000</v>
      </c>
      <c r="N107" s="56">
        <v>1</v>
      </c>
      <c r="O107" s="57">
        <v>20000</v>
      </c>
      <c r="P107" s="57">
        <f t="shared" si="39"/>
        <v>20000</v>
      </c>
      <c r="Q107" s="57">
        <f t="shared" si="40"/>
        <v>20000</v>
      </c>
      <c r="R107" s="57">
        <f t="shared" si="41"/>
        <v>20000</v>
      </c>
      <c r="S107" s="57">
        <f t="shared" si="42"/>
        <v>0</v>
      </c>
      <c r="T107" s="82" t="s">
        <v>263</v>
      </c>
    </row>
    <row r="108" ht="76.5" spans="1:20">
      <c r="A108" s="55" t="s">
        <v>39</v>
      </c>
      <c r="B108" s="55" t="s">
        <v>264</v>
      </c>
      <c r="C108" s="55" t="s">
        <v>265</v>
      </c>
      <c r="D108" s="55" t="s">
        <v>101</v>
      </c>
      <c r="E108" s="56"/>
      <c r="F108" s="57"/>
      <c r="G108" s="57"/>
      <c r="H108" s="56"/>
      <c r="I108" s="57"/>
      <c r="J108" s="57"/>
      <c r="K108" s="56">
        <v>1</v>
      </c>
      <c r="L108" s="57">
        <v>480</v>
      </c>
      <c r="M108" s="57">
        <f t="shared" si="38"/>
        <v>480</v>
      </c>
      <c r="N108" s="56"/>
      <c r="O108" s="57"/>
      <c r="P108" s="57">
        <f t="shared" si="39"/>
        <v>0</v>
      </c>
      <c r="Q108" s="57">
        <f t="shared" si="40"/>
        <v>480</v>
      </c>
      <c r="R108" s="57">
        <f t="shared" si="41"/>
        <v>0</v>
      </c>
      <c r="S108" s="57">
        <f t="shared" si="42"/>
        <v>480</v>
      </c>
      <c r="T108" s="94" t="s">
        <v>247</v>
      </c>
    </row>
    <row r="109" ht="76.5" spans="1:20">
      <c r="A109" s="55" t="s">
        <v>39</v>
      </c>
      <c r="B109" s="55" t="s">
        <v>266</v>
      </c>
      <c r="C109" s="55" t="s">
        <v>267</v>
      </c>
      <c r="D109" s="55" t="s">
        <v>101</v>
      </c>
      <c r="E109" s="56"/>
      <c r="F109" s="57"/>
      <c r="G109" s="57"/>
      <c r="H109" s="56"/>
      <c r="I109" s="57"/>
      <c r="J109" s="57"/>
      <c r="K109" s="56">
        <v>1</v>
      </c>
      <c r="L109" s="57">
        <v>5800</v>
      </c>
      <c r="M109" s="57">
        <f t="shared" si="38"/>
        <v>5800</v>
      </c>
      <c r="N109" s="56"/>
      <c r="O109" s="57"/>
      <c r="P109" s="57">
        <f t="shared" si="39"/>
        <v>0</v>
      </c>
      <c r="Q109" s="57">
        <f t="shared" si="40"/>
        <v>5800</v>
      </c>
      <c r="R109" s="57">
        <f t="shared" si="41"/>
        <v>0</v>
      </c>
      <c r="S109" s="57">
        <f t="shared" si="42"/>
        <v>5800</v>
      </c>
      <c r="T109" s="94" t="s">
        <v>247</v>
      </c>
    </row>
    <row r="110" ht="76.5" spans="1:20">
      <c r="A110" s="55" t="s">
        <v>39</v>
      </c>
      <c r="B110" s="55" t="s">
        <v>268</v>
      </c>
      <c r="C110" s="55" t="s">
        <v>269</v>
      </c>
      <c r="D110" s="55" t="s">
        <v>101</v>
      </c>
      <c r="E110" s="56"/>
      <c r="F110" s="57"/>
      <c r="G110" s="57"/>
      <c r="H110" s="56"/>
      <c r="I110" s="57"/>
      <c r="J110" s="57"/>
      <c r="K110" s="56">
        <v>1</v>
      </c>
      <c r="L110" s="57">
        <v>550</v>
      </c>
      <c r="M110" s="57">
        <f t="shared" si="38"/>
        <v>550</v>
      </c>
      <c r="N110" s="56"/>
      <c r="O110" s="57"/>
      <c r="P110" s="57">
        <f t="shared" si="39"/>
        <v>0</v>
      </c>
      <c r="Q110" s="57">
        <f t="shared" si="40"/>
        <v>550</v>
      </c>
      <c r="R110" s="57">
        <f t="shared" si="41"/>
        <v>0</v>
      </c>
      <c r="S110" s="57">
        <f t="shared" si="42"/>
        <v>550</v>
      </c>
      <c r="T110" s="94" t="s">
        <v>247</v>
      </c>
    </row>
    <row r="111" ht="38.25" spans="1:20">
      <c r="A111" s="55" t="s">
        <v>39</v>
      </c>
      <c r="B111" s="55" t="s">
        <v>270</v>
      </c>
      <c r="C111" s="55" t="s">
        <v>271</v>
      </c>
      <c r="D111" s="55" t="s">
        <v>101</v>
      </c>
      <c r="E111" s="56"/>
      <c r="F111" s="57"/>
      <c r="G111" s="57"/>
      <c r="H111" s="56"/>
      <c r="I111" s="57"/>
      <c r="J111" s="57"/>
      <c r="K111" s="56">
        <v>2</v>
      </c>
      <c r="L111" s="57">
        <v>2500</v>
      </c>
      <c r="M111" s="57">
        <f t="shared" si="38"/>
        <v>5000</v>
      </c>
      <c r="N111" s="56">
        <v>1</v>
      </c>
      <c r="O111" s="57">
        <v>5000</v>
      </c>
      <c r="P111" s="57">
        <f t="shared" si="39"/>
        <v>5000</v>
      </c>
      <c r="Q111" s="57">
        <f t="shared" si="40"/>
        <v>5000</v>
      </c>
      <c r="R111" s="57">
        <f t="shared" si="41"/>
        <v>5000</v>
      </c>
      <c r="S111" s="57">
        <f t="shared" si="42"/>
        <v>0</v>
      </c>
      <c r="T111" s="82" t="s">
        <v>272</v>
      </c>
    </row>
    <row r="112" ht="51" spans="1:20">
      <c r="A112" s="55" t="s">
        <v>39</v>
      </c>
      <c r="B112" s="55" t="s">
        <v>273</v>
      </c>
      <c r="C112" s="55" t="s">
        <v>274</v>
      </c>
      <c r="D112" s="55" t="s">
        <v>101</v>
      </c>
      <c r="E112" s="56"/>
      <c r="F112" s="57"/>
      <c r="G112" s="57"/>
      <c r="H112" s="56"/>
      <c r="I112" s="57"/>
      <c r="J112" s="57"/>
      <c r="K112" s="56">
        <v>15</v>
      </c>
      <c r="L112" s="57">
        <v>2500</v>
      </c>
      <c r="M112" s="57">
        <f t="shared" si="38"/>
        <v>37500</v>
      </c>
      <c r="N112" s="56"/>
      <c r="O112" s="57"/>
      <c r="P112" s="57">
        <f t="shared" si="39"/>
        <v>0</v>
      </c>
      <c r="Q112" s="57">
        <f t="shared" si="40"/>
        <v>37500</v>
      </c>
      <c r="R112" s="57">
        <f t="shared" si="41"/>
        <v>0</v>
      </c>
      <c r="S112" s="57">
        <f t="shared" si="42"/>
        <v>37500</v>
      </c>
      <c r="T112" s="82" t="s">
        <v>275</v>
      </c>
    </row>
    <row r="113" ht="38.25" spans="1:20">
      <c r="A113" s="55" t="s">
        <v>39</v>
      </c>
      <c r="B113" s="55" t="s">
        <v>276</v>
      </c>
      <c r="C113" s="55" t="s">
        <v>277</v>
      </c>
      <c r="D113" s="55" t="s">
        <v>101</v>
      </c>
      <c r="E113" s="56"/>
      <c r="F113" s="57"/>
      <c r="G113" s="57"/>
      <c r="H113" s="56"/>
      <c r="I113" s="57"/>
      <c r="J113" s="57"/>
      <c r="K113" s="56"/>
      <c r="L113" s="57"/>
      <c r="M113" s="57"/>
      <c r="N113" s="56">
        <v>1</v>
      </c>
      <c r="O113" s="57">
        <v>1600</v>
      </c>
      <c r="P113" s="57">
        <f t="shared" ref="P113:P127" si="43">N113*O113</f>
        <v>1600</v>
      </c>
      <c r="Q113" s="57">
        <f t="shared" ref="Q113:Q128" si="44">G113+M113</f>
        <v>0</v>
      </c>
      <c r="R113" s="57">
        <f t="shared" ref="R113:R128" si="45">J113+P113</f>
        <v>1600</v>
      </c>
      <c r="S113" s="57">
        <f t="shared" ref="S113:S128" si="46">Q113-R113</f>
        <v>-1600</v>
      </c>
      <c r="T113" s="82" t="s">
        <v>278</v>
      </c>
    </row>
    <row r="114" ht="38.25" spans="1:20">
      <c r="A114" s="55" t="s">
        <v>39</v>
      </c>
      <c r="B114" s="55" t="s">
        <v>279</v>
      </c>
      <c r="C114" s="55" t="s">
        <v>280</v>
      </c>
      <c r="D114" s="55" t="s">
        <v>101</v>
      </c>
      <c r="E114" s="56"/>
      <c r="F114" s="57"/>
      <c r="G114" s="57"/>
      <c r="H114" s="56"/>
      <c r="I114" s="57"/>
      <c r="J114" s="57"/>
      <c r="K114" s="56"/>
      <c r="L114" s="57"/>
      <c r="M114" s="57"/>
      <c r="N114" s="56">
        <v>1</v>
      </c>
      <c r="O114" s="57">
        <v>1500</v>
      </c>
      <c r="P114" s="57">
        <f t="shared" si="43"/>
        <v>1500</v>
      </c>
      <c r="Q114" s="57">
        <f t="shared" si="44"/>
        <v>0</v>
      </c>
      <c r="R114" s="57">
        <f t="shared" si="45"/>
        <v>1500</v>
      </c>
      <c r="S114" s="57">
        <f t="shared" si="46"/>
        <v>-1500</v>
      </c>
      <c r="T114" s="82" t="s">
        <v>278</v>
      </c>
    </row>
    <row r="115" ht="38.25" spans="1:20">
      <c r="A115" s="55" t="s">
        <v>39</v>
      </c>
      <c r="B115" s="55" t="s">
        <v>281</v>
      </c>
      <c r="C115" s="55" t="s">
        <v>282</v>
      </c>
      <c r="D115" s="55" t="s">
        <v>101</v>
      </c>
      <c r="E115" s="56"/>
      <c r="F115" s="57"/>
      <c r="G115" s="57"/>
      <c r="H115" s="56"/>
      <c r="I115" s="57"/>
      <c r="J115" s="57"/>
      <c r="K115" s="56"/>
      <c r="L115" s="57"/>
      <c r="M115" s="57"/>
      <c r="N115" s="56">
        <v>1</v>
      </c>
      <c r="O115" s="57">
        <v>880</v>
      </c>
      <c r="P115" s="57">
        <f t="shared" si="43"/>
        <v>880</v>
      </c>
      <c r="Q115" s="57">
        <f t="shared" si="44"/>
        <v>0</v>
      </c>
      <c r="R115" s="57">
        <f t="shared" si="45"/>
        <v>880</v>
      </c>
      <c r="S115" s="57">
        <f t="shared" si="46"/>
        <v>-880</v>
      </c>
      <c r="T115" s="82" t="s">
        <v>278</v>
      </c>
    </row>
    <row r="116" ht="38.25" spans="1:20">
      <c r="A116" s="55" t="s">
        <v>39</v>
      </c>
      <c r="B116" s="55" t="s">
        <v>283</v>
      </c>
      <c r="C116" s="55" t="s">
        <v>284</v>
      </c>
      <c r="D116" s="55" t="s">
        <v>101</v>
      </c>
      <c r="E116" s="56"/>
      <c r="F116" s="57"/>
      <c r="G116" s="57"/>
      <c r="H116" s="56"/>
      <c r="I116" s="57"/>
      <c r="J116" s="57"/>
      <c r="K116" s="56"/>
      <c r="L116" s="57"/>
      <c r="M116" s="57"/>
      <c r="N116" s="56">
        <v>1</v>
      </c>
      <c r="O116" s="57">
        <v>1450</v>
      </c>
      <c r="P116" s="57">
        <f t="shared" si="43"/>
        <v>1450</v>
      </c>
      <c r="Q116" s="57">
        <f t="shared" si="44"/>
        <v>0</v>
      </c>
      <c r="R116" s="57">
        <f t="shared" si="45"/>
        <v>1450</v>
      </c>
      <c r="S116" s="57">
        <f t="shared" si="46"/>
        <v>-1450</v>
      </c>
      <c r="T116" s="82" t="s">
        <v>278</v>
      </c>
    </row>
    <row r="117" ht="38.25" spans="1:20">
      <c r="A117" s="55" t="s">
        <v>39</v>
      </c>
      <c r="B117" s="55" t="s">
        <v>285</v>
      </c>
      <c r="C117" s="55" t="s">
        <v>286</v>
      </c>
      <c r="D117" s="55" t="s">
        <v>101</v>
      </c>
      <c r="E117" s="56"/>
      <c r="F117" s="57"/>
      <c r="G117" s="57"/>
      <c r="H117" s="56"/>
      <c r="I117" s="57"/>
      <c r="J117" s="57"/>
      <c r="K117" s="56"/>
      <c r="L117" s="57"/>
      <c r="M117" s="57"/>
      <c r="N117" s="56">
        <v>1</v>
      </c>
      <c r="O117" s="57">
        <v>2185</v>
      </c>
      <c r="P117" s="57">
        <f t="shared" si="43"/>
        <v>2185</v>
      </c>
      <c r="Q117" s="57">
        <f t="shared" si="44"/>
        <v>0</v>
      </c>
      <c r="R117" s="57">
        <f t="shared" si="45"/>
        <v>2185</v>
      </c>
      <c r="S117" s="57">
        <f t="shared" si="46"/>
        <v>-2185</v>
      </c>
      <c r="T117" s="82" t="s">
        <v>278</v>
      </c>
    </row>
    <row r="118" ht="38.25" spans="1:20">
      <c r="A118" s="55" t="s">
        <v>39</v>
      </c>
      <c r="B118" s="55" t="s">
        <v>287</v>
      </c>
      <c r="C118" s="55" t="s">
        <v>288</v>
      </c>
      <c r="D118" s="55" t="s">
        <v>101</v>
      </c>
      <c r="E118" s="56"/>
      <c r="F118" s="57"/>
      <c r="G118" s="57"/>
      <c r="H118" s="56"/>
      <c r="I118" s="57"/>
      <c r="J118" s="57"/>
      <c r="K118" s="56"/>
      <c r="L118" s="57"/>
      <c r="M118" s="57"/>
      <c r="N118" s="56">
        <v>1</v>
      </c>
      <c r="O118" s="57">
        <v>2440</v>
      </c>
      <c r="P118" s="57">
        <f t="shared" si="43"/>
        <v>2440</v>
      </c>
      <c r="Q118" s="57">
        <f t="shared" si="44"/>
        <v>0</v>
      </c>
      <c r="R118" s="57">
        <f t="shared" si="45"/>
        <v>2440</v>
      </c>
      <c r="S118" s="57">
        <f t="shared" si="46"/>
        <v>-2440</v>
      </c>
      <c r="T118" s="82" t="s">
        <v>278</v>
      </c>
    </row>
    <row r="119" ht="38.25" spans="1:20">
      <c r="A119" s="55" t="s">
        <v>39</v>
      </c>
      <c r="B119" s="55" t="s">
        <v>289</v>
      </c>
      <c r="C119" s="55" t="s">
        <v>290</v>
      </c>
      <c r="D119" s="55" t="s">
        <v>101</v>
      </c>
      <c r="E119" s="56"/>
      <c r="F119" s="57"/>
      <c r="G119" s="57"/>
      <c r="H119" s="56"/>
      <c r="I119" s="57"/>
      <c r="J119" s="57"/>
      <c r="K119" s="56"/>
      <c r="L119" s="57"/>
      <c r="M119" s="57"/>
      <c r="N119" s="56">
        <v>1</v>
      </c>
      <c r="O119" s="57">
        <v>2140</v>
      </c>
      <c r="P119" s="57">
        <f t="shared" si="43"/>
        <v>2140</v>
      </c>
      <c r="Q119" s="57">
        <f t="shared" si="44"/>
        <v>0</v>
      </c>
      <c r="R119" s="57">
        <f t="shared" si="45"/>
        <v>2140</v>
      </c>
      <c r="S119" s="57">
        <f t="shared" si="46"/>
        <v>-2140</v>
      </c>
      <c r="T119" s="82" t="s">
        <v>278</v>
      </c>
    </row>
    <row r="120" ht="38.25" spans="1:20">
      <c r="A120" s="55" t="s">
        <v>39</v>
      </c>
      <c r="B120" s="55" t="s">
        <v>291</v>
      </c>
      <c r="C120" s="55" t="s">
        <v>292</v>
      </c>
      <c r="D120" s="55" t="s">
        <v>101</v>
      </c>
      <c r="E120" s="56"/>
      <c r="F120" s="57"/>
      <c r="G120" s="57"/>
      <c r="H120" s="56"/>
      <c r="I120" s="57"/>
      <c r="J120" s="57"/>
      <c r="K120" s="56"/>
      <c r="L120" s="57"/>
      <c r="M120" s="57"/>
      <c r="N120" s="56">
        <v>1</v>
      </c>
      <c r="O120" s="57">
        <v>900</v>
      </c>
      <c r="P120" s="57">
        <f t="shared" si="43"/>
        <v>900</v>
      </c>
      <c r="Q120" s="57">
        <f t="shared" si="44"/>
        <v>0</v>
      </c>
      <c r="R120" s="57">
        <f t="shared" si="45"/>
        <v>900</v>
      </c>
      <c r="S120" s="57">
        <f t="shared" si="46"/>
        <v>-900</v>
      </c>
      <c r="T120" s="82" t="s">
        <v>278</v>
      </c>
    </row>
    <row r="121" ht="63.75" spans="1:20">
      <c r="A121" s="55" t="s">
        <v>39</v>
      </c>
      <c r="B121" s="55" t="s">
        <v>293</v>
      </c>
      <c r="C121" s="55" t="s">
        <v>294</v>
      </c>
      <c r="D121" s="55" t="s">
        <v>101</v>
      </c>
      <c r="E121" s="56"/>
      <c r="F121" s="57"/>
      <c r="G121" s="57"/>
      <c r="H121" s="56"/>
      <c r="I121" s="57"/>
      <c r="J121" s="57"/>
      <c r="K121" s="56"/>
      <c r="L121" s="57"/>
      <c r="M121" s="57"/>
      <c r="N121" s="56">
        <v>1</v>
      </c>
      <c r="O121" s="57">
        <v>16405</v>
      </c>
      <c r="P121" s="57">
        <f t="shared" si="43"/>
        <v>16405</v>
      </c>
      <c r="Q121" s="57">
        <f t="shared" si="44"/>
        <v>0</v>
      </c>
      <c r="R121" s="57">
        <f t="shared" si="45"/>
        <v>16405</v>
      </c>
      <c r="S121" s="57">
        <f t="shared" si="46"/>
        <v>-16405</v>
      </c>
      <c r="T121" s="82" t="s">
        <v>295</v>
      </c>
    </row>
    <row r="122" ht="38.25" spans="1:20">
      <c r="A122" s="55" t="s">
        <v>39</v>
      </c>
      <c r="B122" s="55" t="s">
        <v>296</v>
      </c>
      <c r="C122" s="55" t="s">
        <v>297</v>
      </c>
      <c r="D122" s="55" t="s">
        <v>101</v>
      </c>
      <c r="E122" s="56"/>
      <c r="F122" s="57"/>
      <c r="G122" s="57"/>
      <c r="H122" s="56"/>
      <c r="I122" s="57"/>
      <c r="J122" s="57"/>
      <c r="K122" s="56"/>
      <c r="L122" s="57"/>
      <c r="M122" s="57"/>
      <c r="N122" s="56">
        <v>1</v>
      </c>
      <c r="O122" s="57">
        <v>1530</v>
      </c>
      <c r="P122" s="57">
        <f t="shared" si="43"/>
        <v>1530</v>
      </c>
      <c r="Q122" s="57">
        <f t="shared" si="44"/>
        <v>0</v>
      </c>
      <c r="R122" s="57">
        <f t="shared" si="45"/>
        <v>1530</v>
      </c>
      <c r="S122" s="57">
        <f t="shared" si="46"/>
        <v>-1530</v>
      </c>
      <c r="T122" s="82" t="s">
        <v>278</v>
      </c>
    </row>
    <row r="123" ht="38.25" spans="1:20">
      <c r="A123" s="55" t="s">
        <v>39</v>
      </c>
      <c r="B123" s="55" t="s">
        <v>298</v>
      </c>
      <c r="C123" s="55" t="s">
        <v>299</v>
      </c>
      <c r="D123" s="55" t="s">
        <v>101</v>
      </c>
      <c r="E123" s="56"/>
      <c r="F123" s="57"/>
      <c r="G123" s="57"/>
      <c r="H123" s="56"/>
      <c r="I123" s="57"/>
      <c r="J123" s="57"/>
      <c r="K123" s="56"/>
      <c r="L123" s="57"/>
      <c r="M123" s="57"/>
      <c r="N123" s="56">
        <v>1</v>
      </c>
      <c r="O123" s="57">
        <v>1200</v>
      </c>
      <c r="P123" s="57">
        <f t="shared" si="43"/>
        <v>1200</v>
      </c>
      <c r="Q123" s="57">
        <f t="shared" si="44"/>
        <v>0</v>
      </c>
      <c r="R123" s="57">
        <f t="shared" si="45"/>
        <v>1200</v>
      </c>
      <c r="S123" s="57">
        <f t="shared" si="46"/>
        <v>-1200</v>
      </c>
      <c r="T123" s="82" t="s">
        <v>278</v>
      </c>
    </row>
    <row r="124" ht="38.25" spans="1:20">
      <c r="A124" s="55" t="s">
        <v>39</v>
      </c>
      <c r="B124" s="55" t="s">
        <v>300</v>
      </c>
      <c r="C124" s="55" t="s">
        <v>301</v>
      </c>
      <c r="D124" s="55" t="s">
        <v>101</v>
      </c>
      <c r="E124" s="56"/>
      <c r="F124" s="57"/>
      <c r="G124" s="57"/>
      <c r="H124" s="56"/>
      <c r="I124" s="57"/>
      <c r="J124" s="57"/>
      <c r="K124" s="56"/>
      <c r="L124" s="57"/>
      <c r="M124" s="57"/>
      <c r="N124" s="56">
        <v>1</v>
      </c>
      <c r="O124" s="57">
        <v>940</v>
      </c>
      <c r="P124" s="57">
        <f t="shared" si="43"/>
        <v>940</v>
      </c>
      <c r="Q124" s="57">
        <f t="shared" si="44"/>
        <v>0</v>
      </c>
      <c r="R124" s="57">
        <f t="shared" si="45"/>
        <v>940</v>
      </c>
      <c r="S124" s="57">
        <f t="shared" si="46"/>
        <v>-940</v>
      </c>
      <c r="T124" s="82" t="s">
        <v>278</v>
      </c>
    </row>
    <row r="125" ht="38.25" spans="1:20">
      <c r="A125" s="55" t="s">
        <v>39</v>
      </c>
      <c r="B125" s="55" t="s">
        <v>302</v>
      </c>
      <c r="C125" s="55" t="s">
        <v>303</v>
      </c>
      <c r="D125" s="55" t="s">
        <v>101</v>
      </c>
      <c r="E125" s="56"/>
      <c r="F125" s="57"/>
      <c r="G125" s="57"/>
      <c r="H125" s="56"/>
      <c r="I125" s="57"/>
      <c r="J125" s="57"/>
      <c r="K125" s="56"/>
      <c r="L125" s="57"/>
      <c r="M125" s="57"/>
      <c r="N125" s="56">
        <v>1</v>
      </c>
      <c r="O125" s="57">
        <v>1600</v>
      </c>
      <c r="P125" s="57">
        <f t="shared" si="43"/>
        <v>1600</v>
      </c>
      <c r="Q125" s="57">
        <f t="shared" si="44"/>
        <v>0</v>
      </c>
      <c r="R125" s="57">
        <f t="shared" si="45"/>
        <v>1600</v>
      </c>
      <c r="S125" s="57">
        <f t="shared" si="46"/>
        <v>-1600</v>
      </c>
      <c r="T125" s="82" t="s">
        <v>278</v>
      </c>
    </row>
    <row r="126" ht="38.25" spans="1:20">
      <c r="A126" s="55" t="s">
        <v>39</v>
      </c>
      <c r="B126" s="55" t="s">
        <v>304</v>
      </c>
      <c r="C126" s="55" t="s">
        <v>305</v>
      </c>
      <c r="D126" s="55" t="s">
        <v>101</v>
      </c>
      <c r="E126" s="56"/>
      <c r="F126" s="57"/>
      <c r="G126" s="57"/>
      <c r="H126" s="56"/>
      <c r="I126" s="57"/>
      <c r="J126" s="57"/>
      <c r="K126" s="56"/>
      <c r="L126" s="57"/>
      <c r="M126" s="57"/>
      <c r="N126" s="56">
        <v>1</v>
      </c>
      <c r="O126" s="57">
        <v>1600</v>
      </c>
      <c r="P126" s="57">
        <f t="shared" si="43"/>
        <v>1600</v>
      </c>
      <c r="Q126" s="57">
        <f t="shared" si="44"/>
        <v>0</v>
      </c>
      <c r="R126" s="57">
        <f t="shared" si="45"/>
        <v>1600</v>
      </c>
      <c r="S126" s="57">
        <f t="shared" si="46"/>
        <v>-1600</v>
      </c>
      <c r="T126" s="82" t="s">
        <v>278</v>
      </c>
    </row>
    <row r="127" ht="38.25" spans="1:20">
      <c r="A127" s="55" t="s">
        <v>39</v>
      </c>
      <c r="B127" s="55" t="s">
        <v>306</v>
      </c>
      <c r="C127" s="55" t="s">
        <v>307</v>
      </c>
      <c r="D127" s="55" t="s">
        <v>101</v>
      </c>
      <c r="E127" s="56"/>
      <c r="F127" s="57"/>
      <c r="G127" s="57"/>
      <c r="H127" s="56"/>
      <c r="I127" s="57"/>
      <c r="J127" s="57"/>
      <c r="K127" s="56"/>
      <c r="L127" s="57"/>
      <c r="M127" s="57"/>
      <c r="N127" s="56">
        <v>1</v>
      </c>
      <c r="O127" s="57">
        <v>1130</v>
      </c>
      <c r="P127" s="57">
        <f t="shared" si="43"/>
        <v>1130</v>
      </c>
      <c r="Q127" s="57">
        <f t="shared" si="44"/>
        <v>0</v>
      </c>
      <c r="R127" s="57">
        <f t="shared" si="45"/>
        <v>1130</v>
      </c>
      <c r="S127" s="57">
        <f t="shared" si="46"/>
        <v>-1130</v>
      </c>
      <c r="T127" s="82" t="s">
        <v>278</v>
      </c>
    </row>
    <row r="128" spans="1:20">
      <c r="A128" s="72" t="s">
        <v>308</v>
      </c>
      <c r="B128" s="72"/>
      <c r="C128" s="72"/>
      <c r="D128" s="72" t="s">
        <v>31</v>
      </c>
      <c r="E128" s="73"/>
      <c r="F128" s="74"/>
      <c r="G128" s="75">
        <f>SUM(G101:G127)</f>
        <v>0</v>
      </c>
      <c r="H128" s="73"/>
      <c r="I128" s="74"/>
      <c r="J128" s="75">
        <f>SUM(J101:J127)</f>
        <v>0</v>
      </c>
      <c r="K128" s="73"/>
      <c r="L128" s="74"/>
      <c r="M128" s="75">
        <f>SUM(M101:M127)</f>
        <v>173330</v>
      </c>
      <c r="N128" s="73"/>
      <c r="O128" s="74"/>
      <c r="P128" s="75">
        <f>SUM(P101:P127)</f>
        <v>150559.004</v>
      </c>
      <c r="Q128" s="74">
        <f t="shared" si="44"/>
        <v>173330</v>
      </c>
      <c r="R128" s="74">
        <f t="shared" si="45"/>
        <v>150559.004</v>
      </c>
      <c r="S128" s="74">
        <f t="shared" si="46"/>
        <v>22770.996</v>
      </c>
      <c r="T128" s="88"/>
    </row>
    <row r="129" spans="1:20">
      <c r="A129" s="59" t="s">
        <v>28</v>
      </c>
      <c r="B129" s="68" t="s">
        <v>309</v>
      </c>
      <c r="C129" s="67" t="s">
        <v>310</v>
      </c>
      <c r="D129" s="68"/>
      <c r="E129" s="69"/>
      <c r="F129" s="70"/>
      <c r="G129" s="70"/>
      <c r="H129" s="69"/>
      <c r="I129" s="70"/>
      <c r="J129" s="70"/>
      <c r="K129" s="69"/>
      <c r="L129" s="70"/>
      <c r="M129" s="70"/>
      <c r="N129" s="69"/>
      <c r="O129" s="70"/>
      <c r="P129" s="70"/>
      <c r="Q129" s="70"/>
      <c r="R129" s="70"/>
      <c r="S129" s="70"/>
      <c r="T129" s="89"/>
    </row>
    <row r="130" ht="51" spans="1:20">
      <c r="A130" s="55" t="s">
        <v>39</v>
      </c>
      <c r="B130" s="95" t="s">
        <v>311</v>
      </c>
      <c r="C130" s="55" t="s">
        <v>312</v>
      </c>
      <c r="D130" s="55" t="s">
        <v>101</v>
      </c>
      <c r="E130" s="56"/>
      <c r="F130" s="57"/>
      <c r="G130" s="57"/>
      <c r="H130" s="56"/>
      <c r="I130" s="57"/>
      <c r="J130" s="57"/>
      <c r="K130" s="56">
        <v>1</v>
      </c>
      <c r="L130" s="57">
        <v>35000</v>
      </c>
      <c r="M130" s="57">
        <f>K130*L130</f>
        <v>35000</v>
      </c>
      <c r="N130" s="56">
        <v>1</v>
      </c>
      <c r="O130" s="57">
        <v>29900</v>
      </c>
      <c r="P130" s="57">
        <f>N130*O130</f>
        <v>29900</v>
      </c>
      <c r="Q130" s="57">
        <f t="shared" ref="Q130:Q133" si="47">G130+M130</f>
        <v>35000</v>
      </c>
      <c r="R130" s="57">
        <f t="shared" ref="R130:R133" si="48">J130+P130</f>
        <v>29900</v>
      </c>
      <c r="S130" s="57">
        <f t="shared" ref="S130:S133" si="49">Q130-R130</f>
        <v>5100</v>
      </c>
      <c r="T130" s="82" t="s">
        <v>313</v>
      </c>
    </row>
    <row r="131" spans="1:20">
      <c r="A131" s="72" t="s">
        <v>314</v>
      </c>
      <c r="B131" s="72"/>
      <c r="C131" s="72"/>
      <c r="D131" s="72" t="s">
        <v>31</v>
      </c>
      <c r="E131" s="73"/>
      <c r="F131" s="74"/>
      <c r="G131" s="74">
        <f>SUM(G130)</f>
        <v>0</v>
      </c>
      <c r="H131" s="73"/>
      <c r="I131" s="74"/>
      <c r="J131" s="74">
        <f>SUM(J130)</f>
        <v>0</v>
      </c>
      <c r="K131" s="73"/>
      <c r="L131" s="74"/>
      <c r="M131" s="74">
        <f>SUM(M130)</f>
        <v>35000</v>
      </c>
      <c r="N131" s="73"/>
      <c r="O131" s="74"/>
      <c r="P131" s="74">
        <f>SUM(P130)</f>
        <v>29900</v>
      </c>
      <c r="Q131" s="74">
        <f t="shared" si="47"/>
        <v>35000</v>
      </c>
      <c r="R131" s="74">
        <f t="shared" si="48"/>
        <v>29900</v>
      </c>
      <c r="S131" s="74">
        <f t="shared" si="49"/>
        <v>5100</v>
      </c>
      <c r="T131" s="88"/>
    </row>
    <row r="132" spans="1:20">
      <c r="A132" s="58" t="s">
        <v>315</v>
      </c>
      <c r="B132" s="58"/>
      <c r="C132" s="58"/>
      <c r="D132" s="58" t="s">
        <v>31</v>
      </c>
      <c r="E132" s="53"/>
      <c r="F132" s="54"/>
      <c r="G132" s="54">
        <f>SUM(G47,G51,G54,G57,G60,G89,G94,G99,G128,G131)</f>
        <v>0</v>
      </c>
      <c r="H132" s="53"/>
      <c r="I132" s="54"/>
      <c r="J132" s="54">
        <f>SUM(J47,J51,J54,J57,J60,J89,J94,J99,J128,J131)</f>
        <v>0</v>
      </c>
      <c r="K132" s="53"/>
      <c r="L132" s="54"/>
      <c r="M132" s="54">
        <f>SUM(M47,M51,M54,M57,M60,M89,M94,M99,M128,M131)</f>
        <v>908616</v>
      </c>
      <c r="N132" s="53"/>
      <c r="O132" s="54"/>
      <c r="P132" s="54">
        <f>SUM(P47,P51,P54,P57,P60,P89,P94,P99,P128,P131)</f>
        <v>905363.926</v>
      </c>
      <c r="Q132" s="54">
        <f t="shared" si="47"/>
        <v>908616</v>
      </c>
      <c r="R132" s="54">
        <f t="shared" si="48"/>
        <v>905363.926</v>
      </c>
      <c r="S132" s="54">
        <f t="shared" si="49"/>
        <v>3252.07400000002</v>
      </c>
      <c r="T132" s="81"/>
    </row>
    <row r="133" spans="1:20">
      <c r="A133" s="52" t="s">
        <v>316</v>
      </c>
      <c r="B133" s="52"/>
      <c r="C133" s="52"/>
      <c r="D133" s="52" t="s">
        <v>31</v>
      </c>
      <c r="E133" s="53"/>
      <c r="F133" s="54"/>
      <c r="G133" s="54">
        <f>G12-G132</f>
        <v>0</v>
      </c>
      <c r="H133" s="53"/>
      <c r="I133" s="54"/>
      <c r="J133" s="54">
        <f>J12-J132</f>
        <v>0</v>
      </c>
      <c r="K133" s="53"/>
      <c r="L133" s="54"/>
      <c r="M133" s="54">
        <f>M12-M132</f>
        <v>0</v>
      </c>
      <c r="N133" s="53"/>
      <c r="O133" s="54"/>
      <c r="P133" s="54">
        <f>P12-P132</f>
        <v>3252.07400000002</v>
      </c>
      <c r="Q133" s="54">
        <f t="shared" si="47"/>
        <v>0</v>
      </c>
      <c r="R133" s="54">
        <f t="shared" si="48"/>
        <v>3252.07400000002</v>
      </c>
      <c r="S133" s="54">
        <f t="shared" si="49"/>
        <v>-3252.07400000002</v>
      </c>
      <c r="T133" s="81"/>
    </row>
    <row r="134" spans="1:20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</row>
    <row r="135" ht="14.25" spans="1:20">
      <c r="A135" s="97" t="s">
        <v>317</v>
      </c>
      <c r="B135" s="98"/>
      <c r="C135" s="97" t="s">
        <v>318</v>
      </c>
      <c r="D135" s="98"/>
      <c r="E135" s="99" t="s">
        <v>319</v>
      </c>
      <c r="F135" s="98"/>
      <c r="G135" s="99" t="s">
        <v>320</v>
      </c>
      <c r="I135" s="99" t="s">
        <v>321</v>
      </c>
      <c r="J135" s="96"/>
      <c r="M135" s="96"/>
      <c r="N135" s="96"/>
      <c r="P135" s="96"/>
      <c r="Q135" s="96"/>
      <c r="S135" s="96"/>
      <c r="T135" s="99" t="s">
        <v>322</v>
      </c>
    </row>
    <row r="136" ht="14.25" spans="1:20">
      <c r="A136" s="97"/>
      <c r="B136" s="98"/>
      <c r="C136" s="97" t="s">
        <v>323</v>
      </c>
      <c r="D136" s="98"/>
      <c r="E136" s="99" t="s">
        <v>324</v>
      </c>
      <c r="F136" s="98"/>
      <c r="G136" s="99" t="s">
        <v>325</v>
      </c>
      <c r="I136" s="99" t="s">
        <v>319</v>
      </c>
      <c r="J136" s="96"/>
      <c r="M136" s="96"/>
      <c r="N136" s="96"/>
      <c r="P136" s="96"/>
      <c r="Q136" s="96"/>
      <c r="S136" s="96"/>
      <c r="T136" s="99" t="s">
        <v>319</v>
      </c>
    </row>
    <row r="137" spans="1:20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</row>
    <row r="138" spans="5:20">
      <c r="E138" s="96"/>
      <c r="F138" s="96"/>
      <c r="G138" s="96"/>
      <c r="I138" s="96"/>
      <c r="J138" s="96"/>
      <c r="K138" s="96"/>
      <c r="L138" s="96"/>
      <c r="N138" s="96"/>
      <c r="O138" s="96"/>
      <c r="P138" s="96"/>
      <c r="Q138" s="96"/>
      <c r="T138" s="96"/>
    </row>
    <row r="139" spans="5:20">
      <c r="E139" s="96"/>
      <c r="F139" s="96"/>
      <c r="G139" s="96"/>
      <c r="I139" s="96"/>
      <c r="J139" s="96"/>
      <c r="K139" s="96"/>
      <c r="L139" s="96"/>
      <c r="N139" s="96"/>
      <c r="O139" s="96"/>
      <c r="P139" s="96"/>
      <c r="Q139" s="96"/>
      <c r="T139" s="96"/>
    </row>
    <row r="140" spans="1:20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</row>
  </sheetData>
  <mergeCells count="26">
    <mergeCell ref="A3:T3"/>
    <mergeCell ref="A4:T4"/>
    <mergeCell ref="A5:T5"/>
    <mergeCell ref="E7:G7"/>
    <mergeCell ref="H7:J7"/>
    <mergeCell ref="K7:M7"/>
    <mergeCell ref="N7:P7"/>
    <mergeCell ref="Q7:S7"/>
    <mergeCell ref="A12:C12"/>
    <mergeCell ref="A47:C47"/>
    <mergeCell ref="A51:C51"/>
    <mergeCell ref="A54:C54"/>
    <mergeCell ref="A57:C57"/>
    <mergeCell ref="A60:C60"/>
    <mergeCell ref="A89:C89"/>
    <mergeCell ref="A94:C94"/>
    <mergeCell ref="A99:C99"/>
    <mergeCell ref="A128:C128"/>
    <mergeCell ref="A131:C131"/>
    <mergeCell ref="A132:C132"/>
    <mergeCell ref="A133:C133"/>
    <mergeCell ref="A7:A8"/>
    <mergeCell ref="B7:B8"/>
    <mergeCell ref="C7:C8"/>
    <mergeCell ref="D7:D8"/>
    <mergeCell ref="T7:T8"/>
  </mergeCells>
  <printOptions horizontalCentered="1"/>
  <pageMargins left="0.393055555555556" right="0.786805555555556" top="0.393055555555556" bottom="0.393055555555556" header="0.393055555555556" footer="0.393055555555556"/>
  <pageSetup paperSize="9" scale="57" fitToHeight="0" orientation="landscape" horizontalDpi="72"/>
  <headerFoot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1"/>
  </sheetPr>
  <dimension ref="A1:Y1070"/>
  <sheetViews>
    <sheetView zoomScale="70" zoomScaleNormal="70" workbookViewId="0">
      <selection activeCell="A1" sqref="A1"/>
    </sheetView>
  </sheetViews>
  <sheetFormatPr defaultColWidth="12.6333333333333" defaultRowHeight="15" customHeight="1"/>
  <cols>
    <col min="1" max="1" width="9.63333333333333" customWidth="1"/>
    <col min="2" max="2" width="29.8833333333333" customWidth="1"/>
    <col min="3" max="3" width="16.3833333333333" customWidth="1"/>
    <col min="4" max="4" width="17.8833333333333" customWidth="1"/>
    <col min="5" max="5" width="16.3833333333333" customWidth="1"/>
    <col min="6" max="6" width="13.5" customWidth="1"/>
    <col min="7" max="7" width="14" customWidth="1"/>
    <col min="8" max="8" width="13.75" customWidth="1"/>
    <col min="9" max="9" width="15.5" customWidth="1"/>
    <col min="10" max="25" width="7.63333333333333" customWidth="1"/>
  </cols>
  <sheetData>
    <row r="1" spans="1:25">
      <c r="A1" s="11"/>
      <c r="B1" s="11"/>
      <c r="C1" s="12"/>
      <c r="D1" s="11"/>
      <c r="E1" s="12"/>
      <c r="F1" s="11"/>
      <c r="G1" s="11"/>
      <c r="H1" s="11"/>
      <c r="I1" s="30" t="s">
        <v>326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>
      <c r="A2" s="11"/>
      <c r="B2" s="11"/>
      <c r="C2" s="12"/>
      <c r="D2" s="11"/>
      <c r="E2" s="12"/>
      <c r="F2" s="11"/>
      <c r="G2" s="13"/>
      <c r="H2" s="14"/>
      <c r="I2" s="32" t="s">
        <v>327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>
      <c r="A3" s="11"/>
      <c r="B3" s="11"/>
      <c r="C3" s="12"/>
      <c r="D3" s="11"/>
      <c r="E3" s="12"/>
      <c r="F3" s="11"/>
      <c r="G3" s="11"/>
      <c r="H3" s="11"/>
      <c r="I3" s="33" t="s">
        <v>328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>
      <c r="A4" s="13"/>
      <c r="B4" s="13"/>
      <c r="C4" s="13"/>
      <c r="D4" s="13"/>
      <c r="E4" s="13"/>
      <c r="F4" s="13"/>
      <c r="G4" s="13"/>
      <c r="H4" s="13"/>
      <c r="I4" s="1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18.75" spans="1:25">
      <c r="A5" s="15" t="s">
        <v>329</v>
      </c>
      <c r="B5" s="15"/>
      <c r="C5" s="15"/>
      <c r="D5" s="15"/>
      <c r="E5" s="15"/>
      <c r="F5" s="15"/>
      <c r="G5" s="15"/>
      <c r="H5" s="15"/>
      <c r="I5" s="1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ht="18.75" spans="1:25">
      <c r="A6" s="15" t="s">
        <v>330</v>
      </c>
      <c r="B6" s="15"/>
      <c r="C6" s="15"/>
      <c r="D6" s="15"/>
      <c r="E6" s="15"/>
      <c r="F6" s="15"/>
      <c r="G6" s="15"/>
      <c r="H6" s="15"/>
      <c r="I6" s="1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ht="18.75" spans="1:25">
      <c r="A7" s="15" t="s">
        <v>331</v>
      </c>
      <c r="B7" s="15"/>
      <c r="C7" s="15"/>
      <c r="D7" s="15"/>
      <c r="E7" s="15"/>
      <c r="F7" s="15"/>
      <c r="G7" s="15"/>
      <c r="H7" s="15"/>
      <c r="I7" s="1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>
      <c r="A8" s="16"/>
      <c r="B8" s="16"/>
      <c r="C8" s="12"/>
      <c r="D8" s="16"/>
      <c r="E8" s="12"/>
      <c r="F8" s="16"/>
      <c r="G8" s="16"/>
      <c r="H8" s="11"/>
      <c r="I8" s="1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41" customHeight="1" spans="1:25">
      <c r="A9" s="17" t="s">
        <v>332</v>
      </c>
      <c r="B9" s="18"/>
      <c r="C9" s="19"/>
      <c r="D9" s="20" t="s">
        <v>333</v>
      </c>
      <c r="E9" s="18"/>
      <c r="F9" s="18"/>
      <c r="G9" s="18"/>
      <c r="H9" s="18"/>
      <c r="I9" s="19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ht="60" spans="1:25">
      <c r="A10" s="21" t="s">
        <v>334</v>
      </c>
      <c r="B10" s="21" t="s">
        <v>7</v>
      </c>
      <c r="C10" s="22" t="s">
        <v>335</v>
      </c>
      <c r="D10" s="21" t="s">
        <v>336</v>
      </c>
      <c r="E10" s="22" t="s">
        <v>337</v>
      </c>
      <c r="F10" s="21" t="s">
        <v>338</v>
      </c>
      <c r="G10" s="21" t="s">
        <v>339</v>
      </c>
      <c r="H10" s="21" t="s">
        <v>340</v>
      </c>
      <c r="I10" s="21" t="s">
        <v>341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>
      <c r="A11" s="23"/>
      <c r="B11" s="24"/>
      <c r="C11" s="25"/>
      <c r="D11" s="24"/>
      <c r="E11" s="25"/>
      <c r="F11" s="24"/>
      <c r="G11" s="24"/>
      <c r="H11" s="25"/>
      <c r="I11" s="24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customHeight="1" spans="1:25">
      <c r="A12" s="26" t="s">
        <v>342</v>
      </c>
      <c r="B12" s="27"/>
      <c r="C12" s="28">
        <f>SUM(C11:C11)</f>
        <v>0</v>
      </c>
      <c r="D12" s="29"/>
      <c r="E12" s="28">
        <f>SUM(E11:E11)</f>
        <v>0</v>
      </c>
      <c r="F12" s="29"/>
      <c r="G12" s="29"/>
      <c r="H12" s="28">
        <f>SUM(H11:H11)</f>
        <v>0</v>
      </c>
      <c r="I12" s="29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>
      <c r="A13" s="16"/>
      <c r="B13" s="16"/>
      <c r="C13" s="12"/>
      <c r="D13" s="16"/>
      <c r="E13" s="12"/>
      <c r="F13" s="16"/>
      <c r="G13" s="16"/>
      <c r="H13" s="11"/>
      <c r="I13" s="1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41" customHeight="1" spans="1:25">
      <c r="A14" s="17" t="s">
        <v>343</v>
      </c>
      <c r="B14" s="18"/>
      <c r="C14" s="19"/>
      <c r="D14" s="20" t="s">
        <v>333</v>
      </c>
      <c r="E14" s="18"/>
      <c r="F14" s="18"/>
      <c r="G14" s="18"/>
      <c r="H14" s="18"/>
      <c r="I14" s="1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ht="60" spans="1:25">
      <c r="A15" s="21" t="s">
        <v>334</v>
      </c>
      <c r="B15" s="21" t="s">
        <v>7</v>
      </c>
      <c r="C15" s="22" t="s">
        <v>335</v>
      </c>
      <c r="D15" s="21" t="s">
        <v>336</v>
      </c>
      <c r="E15" s="22" t="s">
        <v>337</v>
      </c>
      <c r="F15" s="21" t="s">
        <v>338</v>
      </c>
      <c r="G15" s="21" t="s">
        <v>339</v>
      </c>
      <c r="H15" s="21" t="s">
        <v>340</v>
      </c>
      <c r="I15" s="21" t="s">
        <v>341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ht="120" spans="1:25">
      <c r="A16" s="23" t="s">
        <v>40</v>
      </c>
      <c r="B16" s="24" t="s">
        <v>297</v>
      </c>
      <c r="C16" s="25">
        <v>22000</v>
      </c>
      <c r="D16" s="24">
        <v>1842116761</v>
      </c>
      <c r="E16" s="25">
        <v>22000</v>
      </c>
      <c r="F16" s="24" t="s">
        <v>344</v>
      </c>
      <c r="G16" s="24" t="s">
        <v>345</v>
      </c>
      <c r="H16" s="25">
        <v>17710</v>
      </c>
      <c r="I16" s="24" t="s">
        <v>346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45" spans="1:25">
      <c r="A17" s="23" t="s">
        <v>46</v>
      </c>
      <c r="B17" s="24" t="s">
        <v>294</v>
      </c>
      <c r="C17" s="25">
        <v>56000</v>
      </c>
      <c r="D17" s="24">
        <v>2010200873</v>
      </c>
      <c r="E17" s="25">
        <v>56000</v>
      </c>
      <c r="F17" s="24" t="s">
        <v>347</v>
      </c>
      <c r="G17" s="24" t="s">
        <v>348</v>
      </c>
      <c r="H17" s="25">
        <v>45080</v>
      </c>
      <c r="I17" s="24" t="s">
        <v>349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45" spans="1:25">
      <c r="A18" s="23" t="s">
        <v>71</v>
      </c>
      <c r="B18" s="24" t="s">
        <v>350</v>
      </c>
      <c r="C18" s="25">
        <v>14000</v>
      </c>
      <c r="D18" s="24">
        <v>2447216323</v>
      </c>
      <c r="E18" s="25">
        <v>14000</v>
      </c>
      <c r="F18" s="24" t="s">
        <v>351</v>
      </c>
      <c r="G18" s="24" t="s">
        <v>352</v>
      </c>
      <c r="H18" s="25">
        <v>11270</v>
      </c>
      <c r="I18" s="24" t="s">
        <v>353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45" spans="1:25">
      <c r="A19" s="23" t="s">
        <v>73</v>
      </c>
      <c r="B19" s="24" t="s">
        <v>354</v>
      </c>
      <c r="C19" s="25">
        <v>8000</v>
      </c>
      <c r="D19" s="24">
        <v>2209207113</v>
      </c>
      <c r="E19" s="25">
        <v>8000</v>
      </c>
      <c r="F19" s="24" t="s">
        <v>355</v>
      </c>
      <c r="G19" s="24" t="s">
        <v>356</v>
      </c>
      <c r="H19" s="25">
        <v>6440</v>
      </c>
      <c r="I19" s="24" t="s">
        <v>357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45" spans="1:25">
      <c r="A20" s="23" t="s">
        <v>75</v>
      </c>
      <c r="B20" s="24" t="s">
        <v>358</v>
      </c>
      <c r="C20" s="25">
        <v>8000</v>
      </c>
      <c r="D20" s="24">
        <v>2792206211</v>
      </c>
      <c r="E20" s="25">
        <v>8000</v>
      </c>
      <c r="F20" s="24" t="s">
        <v>359</v>
      </c>
      <c r="G20" s="24" t="s">
        <v>360</v>
      </c>
      <c r="H20" s="25">
        <v>6440</v>
      </c>
      <c r="I20" s="24" t="s">
        <v>361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45" spans="1:25">
      <c r="A21" s="23" t="s">
        <v>77</v>
      </c>
      <c r="B21" s="24" t="s">
        <v>362</v>
      </c>
      <c r="C21" s="25">
        <v>8000</v>
      </c>
      <c r="D21" s="24">
        <v>1728204254</v>
      </c>
      <c r="E21" s="25">
        <v>8000</v>
      </c>
      <c r="F21" s="24" t="s">
        <v>363</v>
      </c>
      <c r="G21" s="24" t="s">
        <v>364</v>
      </c>
      <c r="H21" s="25">
        <v>6440</v>
      </c>
      <c r="I21" s="24" t="s">
        <v>365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45" spans="1:25">
      <c r="A22" s="23" t="s">
        <v>79</v>
      </c>
      <c r="B22" s="24" t="s">
        <v>366</v>
      </c>
      <c r="C22" s="25">
        <v>8000</v>
      </c>
      <c r="D22" s="24">
        <v>2286711294</v>
      </c>
      <c r="E22" s="25">
        <v>8000</v>
      </c>
      <c r="F22" s="24" t="s">
        <v>367</v>
      </c>
      <c r="G22" s="24" t="s">
        <v>368</v>
      </c>
      <c r="H22" s="25">
        <v>6440</v>
      </c>
      <c r="I22" s="24" t="s">
        <v>369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45" spans="1:25">
      <c r="A23" s="23" t="s">
        <v>81</v>
      </c>
      <c r="B23" s="24" t="s">
        <v>370</v>
      </c>
      <c r="C23" s="25">
        <v>7000</v>
      </c>
      <c r="D23" s="24">
        <v>2866606547</v>
      </c>
      <c r="E23" s="25">
        <v>7000</v>
      </c>
      <c r="F23" s="24" t="s">
        <v>371</v>
      </c>
      <c r="G23" s="24" t="s">
        <v>372</v>
      </c>
      <c r="H23" s="25">
        <v>5635</v>
      </c>
      <c r="I23" s="24" t="s">
        <v>373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45" spans="1:25">
      <c r="A24" s="23" t="s">
        <v>84</v>
      </c>
      <c r="B24" s="24" t="s">
        <v>374</v>
      </c>
      <c r="C24" s="25">
        <v>20000</v>
      </c>
      <c r="D24" s="24">
        <v>1855205392</v>
      </c>
      <c r="E24" s="25">
        <v>20000</v>
      </c>
      <c r="F24" s="24" t="s">
        <v>375</v>
      </c>
      <c r="G24" s="24" t="s">
        <v>376</v>
      </c>
      <c r="H24" s="25">
        <v>16100</v>
      </c>
      <c r="I24" s="24" t="s">
        <v>377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45" spans="1:25">
      <c r="A25" s="23" t="s">
        <v>49</v>
      </c>
      <c r="B25" s="24" t="s">
        <v>378</v>
      </c>
      <c r="C25" s="25">
        <v>52000</v>
      </c>
      <c r="D25" s="24">
        <v>2278317008</v>
      </c>
      <c r="E25" s="25">
        <v>52000</v>
      </c>
      <c r="F25" s="24" t="s">
        <v>379</v>
      </c>
      <c r="G25" s="24" t="s">
        <v>380</v>
      </c>
      <c r="H25" s="25">
        <v>41860</v>
      </c>
      <c r="I25" s="24" t="s">
        <v>381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45" spans="1:25">
      <c r="A26" s="23" t="s">
        <v>52</v>
      </c>
      <c r="B26" s="24" t="s">
        <v>382</v>
      </c>
      <c r="C26" s="25">
        <v>26000</v>
      </c>
      <c r="D26" s="24">
        <v>2640202691</v>
      </c>
      <c r="E26" s="25">
        <v>26000</v>
      </c>
      <c r="F26" s="24" t="s">
        <v>383</v>
      </c>
      <c r="G26" s="24" t="s">
        <v>384</v>
      </c>
      <c r="H26" s="25">
        <v>20930</v>
      </c>
      <c r="I26" s="24" t="s">
        <v>385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45" spans="1:25">
      <c r="A27" s="23" t="s">
        <v>55</v>
      </c>
      <c r="B27" s="24" t="s">
        <v>386</v>
      </c>
      <c r="C27" s="25">
        <v>22000</v>
      </c>
      <c r="D27" s="24">
        <v>3044015539</v>
      </c>
      <c r="E27" s="25">
        <v>22000</v>
      </c>
      <c r="F27" s="24" t="s">
        <v>387</v>
      </c>
      <c r="G27" s="24" t="s">
        <v>388</v>
      </c>
      <c r="H27" s="25">
        <v>17710</v>
      </c>
      <c r="I27" s="24" t="s">
        <v>389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45" spans="1:25">
      <c r="A28" s="23" t="s">
        <v>58</v>
      </c>
      <c r="B28" s="24" t="s">
        <v>390</v>
      </c>
      <c r="C28" s="25">
        <v>22000</v>
      </c>
      <c r="D28" s="24">
        <v>3566313363</v>
      </c>
      <c r="E28" s="25">
        <v>22000</v>
      </c>
      <c r="F28" s="24" t="s">
        <v>391</v>
      </c>
      <c r="G28" s="24" t="s">
        <v>392</v>
      </c>
      <c r="H28" s="25">
        <v>17710</v>
      </c>
      <c r="I28" s="24" t="s">
        <v>393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45" spans="1:25">
      <c r="A29" s="23" t="s">
        <v>61</v>
      </c>
      <c r="B29" s="24" t="s">
        <v>394</v>
      </c>
      <c r="C29" s="25">
        <v>22000</v>
      </c>
      <c r="D29" s="24">
        <v>3021700963</v>
      </c>
      <c r="E29" s="25">
        <v>22000</v>
      </c>
      <c r="F29" s="24" t="s">
        <v>395</v>
      </c>
      <c r="G29" s="24" t="s">
        <v>396</v>
      </c>
      <c r="H29" s="25">
        <v>17710</v>
      </c>
      <c r="I29" s="24" t="s">
        <v>397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45" spans="1:25">
      <c r="A30" s="23" t="s">
        <v>64</v>
      </c>
      <c r="B30" s="24" t="s">
        <v>398</v>
      </c>
      <c r="C30" s="25">
        <v>8000</v>
      </c>
      <c r="D30" s="24">
        <v>2188306070</v>
      </c>
      <c r="E30" s="25">
        <v>8000</v>
      </c>
      <c r="F30" s="24" t="s">
        <v>399</v>
      </c>
      <c r="G30" s="24" t="s">
        <v>400</v>
      </c>
      <c r="H30" s="25">
        <v>6440</v>
      </c>
      <c r="I30" s="24" t="s">
        <v>401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45" spans="1:25">
      <c r="A31" s="23" t="s">
        <v>67</v>
      </c>
      <c r="B31" s="24" t="s">
        <v>288</v>
      </c>
      <c r="C31" s="25">
        <v>12000</v>
      </c>
      <c r="D31" s="24">
        <v>1974515715</v>
      </c>
      <c r="E31" s="25">
        <v>12000</v>
      </c>
      <c r="F31" s="24" t="s">
        <v>402</v>
      </c>
      <c r="G31" s="24" t="s">
        <v>403</v>
      </c>
      <c r="H31" s="25">
        <v>9660</v>
      </c>
      <c r="I31" s="24" t="s">
        <v>404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45" spans="1:25">
      <c r="A32" s="23" t="s">
        <v>69</v>
      </c>
      <c r="B32" s="24" t="s">
        <v>405</v>
      </c>
      <c r="C32" s="25">
        <v>14000</v>
      </c>
      <c r="D32" s="24">
        <v>1982503652</v>
      </c>
      <c r="E32" s="25">
        <v>14000</v>
      </c>
      <c r="F32" s="24" t="s">
        <v>406</v>
      </c>
      <c r="G32" s="24" t="s">
        <v>407</v>
      </c>
      <c r="H32" s="25">
        <v>11270</v>
      </c>
      <c r="I32" s="24" t="s">
        <v>408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45" spans="1:25">
      <c r="A33" s="23" t="s">
        <v>99</v>
      </c>
      <c r="B33" s="24" t="s">
        <v>409</v>
      </c>
      <c r="C33" s="25">
        <v>39000</v>
      </c>
      <c r="D33" s="24">
        <v>2681801225</v>
      </c>
      <c r="E33" s="25">
        <v>39000</v>
      </c>
      <c r="F33" s="24" t="s">
        <v>410</v>
      </c>
      <c r="G33" s="24" t="s">
        <v>411</v>
      </c>
      <c r="H33" s="25">
        <v>39000</v>
      </c>
      <c r="I33" s="24" t="s">
        <v>412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45" spans="1:25">
      <c r="A34" s="23" t="s">
        <v>103</v>
      </c>
      <c r="B34" s="24" t="s">
        <v>409</v>
      </c>
      <c r="C34" s="25">
        <v>18000</v>
      </c>
      <c r="D34" s="24">
        <v>2681801225</v>
      </c>
      <c r="E34" s="25">
        <v>18000</v>
      </c>
      <c r="F34" s="24" t="s">
        <v>413</v>
      </c>
      <c r="G34" s="24" t="s">
        <v>414</v>
      </c>
      <c r="H34" s="25">
        <v>18000</v>
      </c>
      <c r="I34" s="24" t="s">
        <v>415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45" spans="1:25">
      <c r="A35" s="23" t="s">
        <v>106</v>
      </c>
      <c r="B35" s="24" t="s">
        <v>416</v>
      </c>
      <c r="C35" s="25">
        <v>19672</v>
      </c>
      <c r="D35" s="24">
        <v>2962702177</v>
      </c>
      <c r="E35" s="25">
        <v>19672</v>
      </c>
      <c r="F35" s="24" t="s">
        <v>417</v>
      </c>
      <c r="G35" s="24" t="s">
        <v>418</v>
      </c>
      <c r="H35" s="25">
        <v>15835.96</v>
      </c>
      <c r="I35" s="24" t="s">
        <v>419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45" spans="1:25">
      <c r="A36" s="23" t="s">
        <v>108</v>
      </c>
      <c r="B36" s="24" t="s">
        <v>420</v>
      </c>
      <c r="C36" s="25">
        <v>8196</v>
      </c>
      <c r="D36" s="24">
        <v>2665315656</v>
      </c>
      <c r="E36" s="25">
        <v>8196</v>
      </c>
      <c r="F36" s="24" t="s">
        <v>421</v>
      </c>
      <c r="G36" s="24" t="s">
        <v>422</v>
      </c>
      <c r="H36" s="25">
        <v>6597.78</v>
      </c>
      <c r="I36" s="24" t="s">
        <v>423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45" spans="1:25">
      <c r="A37" s="23" t="s">
        <v>110</v>
      </c>
      <c r="B37" s="24" t="s">
        <v>424</v>
      </c>
      <c r="C37" s="25">
        <v>12000</v>
      </c>
      <c r="D37" s="24">
        <v>3007510828</v>
      </c>
      <c r="E37" s="25">
        <v>12000</v>
      </c>
      <c r="F37" s="24" t="s">
        <v>425</v>
      </c>
      <c r="G37" s="24" t="s">
        <v>426</v>
      </c>
      <c r="H37" s="25">
        <v>12000</v>
      </c>
      <c r="I37" s="24" t="s">
        <v>427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45" spans="1:25">
      <c r="A38" s="23" t="s">
        <v>113</v>
      </c>
      <c r="B38" s="24" t="s">
        <v>428</v>
      </c>
      <c r="C38" s="25">
        <v>28000</v>
      </c>
      <c r="D38" s="24">
        <v>3577203147</v>
      </c>
      <c r="E38" s="25">
        <v>28000</v>
      </c>
      <c r="F38" s="24" t="s">
        <v>429</v>
      </c>
      <c r="G38" s="24" t="s">
        <v>430</v>
      </c>
      <c r="H38" s="25">
        <v>28000</v>
      </c>
      <c r="I38" s="24" t="s">
        <v>431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45" spans="1:25">
      <c r="A39" s="23" t="s">
        <v>116</v>
      </c>
      <c r="B39" s="24" t="s">
        <v>432</v>
      </c>
      <c r="C39" s="25">
        <v>20000</v>
      </c>
      <c r="D39" s="24">
        <v>2747613611</v>
      </c>
      <c r="E39" s="25">
        <v>20000</v>
      </c>
      <c r="F39" s="24" t="s">
        <v>433</v>
      </c>
      <c r="G39" s="24" t="s">
        <v>434</v>
      </c>
      <c r="H39" s="25">
        <v>20000</v>
      </c>
      <c r="I39" s="24" t="s">
        <v>435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45" spans="1:25">
      <c r="A40" s="23" t="s">
        <v>119</v>
      </c>
      <c r="B40" s="24" t="s">
        <v>436</v>
      </c>
      <c r="C40" s="25">
        <v>13114</v>
      </c>
      <c r="D40" s="24">
        <v>3376512229</v>
      </c>
      <c r="E40" s="25">
        <v>13114</v>
      </c>
      <c r="F40" s="24" t="s">
        <v>437</v>
      </c>
      <c r="G40" s="24" t="s">
        <v>438</v>
      </c>
      <c r="H40" s="25">
        <v>10556.77</v>
      </c>
      <c r="I40" s="24" t="s">
        <v>439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45" spans="1:25">
      <c r="A41" s="23" t="s">
        <v>122</v>
      </c>
      <c r="B41" s="24" t="s">
        <v>440</v>
      </c>
      <c r="C41" s="25">
        <v>20000</v>
      </c>
      <c r="D41" s="24">
        <v>3080919892</v>
      </c>
      <c r="E41" s="25">
        <v>20000</v>
      </c>
      <c r="F41" s="24" t="s">
        <v>441</v>
      </c>
      <c r="G41" s="24" t="s">
        <v>442</v>
      </c>
      <c r="H41" s="25">
        <v>20000</v>
      </c>
      <c r="I41" s="24" t="s">
        <v>443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ht="60" spans="1:25">
      <c r="A42" s="23" t="s">
        <v>149</v>
      </c>
      <c r="B42" s="24" t="s">
        <v>150</v>
      </c>
      <c r="C42" s="25">
        <v>5777.004</v>
      </c>
      <c r="D42" s="24">
        <v>37193071</v>
      </c>
      <c r="E42" s="25">
        <v>5777.004</v>
      </c>
      <c r="F42" s="24" t="s">
        <v>444</v>
      </c>
      <c r="G42" s="24" t="s">
        <v>445</v>
      </c>
      <c r="H42" s="25">
        <v>5777.004</v>
      </c>
      <c r="I42" s="24" t="s">
        <v>446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ht="90" spans="1:25">
      <c r="A43" s="23" t="s">
        <v>175</v>
      </c>
      <c r="B43" s="24" t="s">
        <v>176</v>
      </c>
      <c r="C43" s="25">
        <v>699</v>
      </c>
      <c r="D43" s="24">
        <v>35625082</v>
      </c>
      <c r="E43" s="25">
        <v>699</v>
      </c>
      <c r="F43" s="24" t="s">
        <v>447</v>
      </c>
      <c r="G43" s="24" t="s">
        <v>448</v>
      </c>
      <c r="H43" s="25">
        <v>699</v>
      </c>
      <c r="I43" s="24" t="s">
        <v>449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ht="75" spans="1:25">
      <c r="A44" s="23" t="s">
        <v>178</v>
      </c>
      <c r="B44" s="24" t="s">
        <v>179</v>
      </c>
      <c r="C44" s="25">
        <v>2852</v>
      </c>
      <c r="D44" s="24">
        <v>2912608059</v>
      </c>
      <c r="E44" s="25">
        <v>2852</v>
      </c>
      <c r="F44" s="24" t="s">
        <v>450</v>
      </c>
      <c r="G44" s="24" t="s">
        <v>451</v>
      </c>
      <c r="H44" s="25">
        <v>2852</v>
      </c>
      <c r="I44" s="24" t="s">
        <v>452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ht="75" spans="1:25">
      <c r="A45" s="23" t="s">
        <v>180</v>
      </c>
      <c r="B45" s="24" t="s">
        <v>181</v>
      </c>
      <c r="C45" s="25">
        <v>1960</v>
      </c>
      <c r="D45" s="24">
        <v>2912608059</v>
      </c>
      <c r="E45" s="25">
        <v>1960</v>
      </c>
      <c r="F45" s="24" t="s">
        <v>450</v>
      </c>
      <c r="G45" s="24" t="s">
        <v>451</v>
      </c>
      <c r="H45" s="25">
        <v>1960</v>
      </c>
      <c r="I45" s="24" t="s">
        <v>452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ht="90" spans="1:25">
      <c r="A46" s="23" t="s">
        <v>182</v>
      </c>
      <c r="B46" s="24" t="s">
        <v>453</v>
      </c>
      <c r="C46" s="25">
        <v>599.004</v>
      </c>
      <c r="D46" s="24">
        <v>35625082</v>
      </c>
      <c r="E46" s="25">
        <v>599.004</v>
      </c>
      <c r="F46" s="24" t="s">
        <v>447</v>
      </c>
      <c r="G46" s="24" t="s">
        <v>448</v>
      </c>
      <c r="H46" s="25">
        <v>599.004</v>
      </c>
      <c r="I46" s="24" t="s">
        <v>449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ht="90" spans="1:25">
      <c r="A47" s="23" t="s">
        <v>182</v>
      </c>
      <c r="B47" s="24" t="s">
        <v>454</v>
      </c>
      <c r="C47" s="25">
        <v>699</v>
      </c>
      <c r="D47" s="24">
        <v>35625082</v>
      </c>
      <c r="E47" s="25">
        <v>699</v>
      </c>
      <c r="F47" s="24" t="s">
        <v>447</v>
      </c>
      <c r="G47" s="24" t="s">
        <v>455</v>
      </c>
      <c r="H47" s="25">
        <v>699</v>
      </c>
      <c r="I47" s="24" t="s">
        <v>449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ht="60" spans="1:25">
      <c r="A48" s="23" t="s">
        <v>187</v>
      </c>
      <c r="B48" s="24" t="s">
        <v>188</v>
      </c>
      <c r="C48" s="25">
        <v>324</v>
      </c>
      <c r="D48" s="24">
        <v>37193071</v>
      </c>
      <c r="E48" s="25">
        <v>324</v>
      </c>
      <c r="F48" s="24" t="s">
        <v>444</v>
      </c>
      <c r="G48" s="24" t="s">
        <v>445</v>
      </c>
      <c r="H48" s="25">
        <v>324</v>
      </c>
      <c r="I48" s="24" t="s">
        <v>446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ht="60" spans="1:25">
      <c r="A49" s="23" t="s">
        <v>190</v>
      </c>
      <c r="B49" s="24" t="s">
        <v>191</v>
      </c>
      <c r="C49" s="25">
        <v>12000</v>
      </c>
      <c r="D49" s="24">
        <v>2309418348</v>
      </c>
      <c r="E49" s="25">
        <v>12000</v>
      </c>
      <c r="F49" s="24" t="s">
        <v>456</v>
      </c>
      <c r="G49" s="24" t="s">
        <v>457</v>
      </c>
      <c r="H49" s="25">
        <v>12000</v>
      </c>
      <c r="I49" s="24" t="s">
        <v>458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ht="120" spans="1:25">
      <c r="A50" s="23" t="s">
        <v>193</v>
      </c>
      <c r="B50" s="24" t="s">
        <v>459</v>
      </c>
      <c r="C50" s="25">
        <v>5310</v>
      </c>
      <c r="D50" s="24">
        <v>2697517700</v>
      </c>
      <c r="E50" s="25">
        <v>5310</v>
      </c>
      <c r="F50" s="24" t="s">
        <v>460</v>
      </c>
      <c r="G50" s="24" t="s">
        <v>461</v>
      </c>
      <c r="H50" s="25">
        <v>5310</v>
      </c>
      <c r="I50" s="24" t="s">
        <v>462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ht="60" spans="1:25">
      <c r="A51" s="23" t="s">
        <v>193</v>
      </c>
      <c r="B51" s="24" t="s">
        <v>463</v>
      </c>
      <c r="C51" s="25">
        <v>1095</v>
      </c>
      <c r="D51" s="24">
        <v>37193071</v>
      </c>
      <c r="E51" s="25">
        <v>1095</v>
      </c>
      <c r="F51" s="24" t="s">
        <v>444</v>
      </c>
      <c r="G51" s="24" t="s">
        <v>445</v>
      </c>
      <c r="H51" s="25">
        <v>1095</v>
      </c>
      <c r="I51" s="24" t="s">
        <v>446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ht="90" spans="1:25">
      <c r="A52" s="23" t="s">
        <v>193</v>
      </c>
      <c r="B52" s="24" t="s">
        <v>464</v>
      </c>
      <c r="C52" s="25">
        <v>560.004</v>
      </c>
      <c r="D52" s="24">
        <v>36962487</v>
      </c>
      <c r="E52" s="25">
        <v>560.004</v>
      </c>
      <c r="F52" s="24" t="s">
        <v>465</v>
      </c>
      <c r="G52" s="24" t="s">
        <v>466</v>
      </c>
      <c r="H52" s="25">
        <v>560.004</v>
      </c>
      <c r="I52" s="24" t="s">
        <v>467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ht="90" spans="1:25">
      <c r="A53" s="23" t="s">
        <v>193</v>
      </c>
      <c r="B53" s="24" t="s">
        <v>464</v>
      </c>
      <c r="C53" s="25">
        <v>560.004</v>
      </c>
      <c r="D53" s="24">
        <v>36962487</v>
      </c>
      <c r="E53" s="25">
        <v>560.004</v>
      </c>
      <c r="F53" s="24" t="s">
        <v>465</v>
      </c>
      <c r="G53" s="24" t="s">
        <v>466</v>
      </c>
      <c r="H53" s="25">
        <v>560.004</v>
      </c>
      <c r="I53" s="24" t="s">
        <v>467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ht="75" spans="1:25">
      <c r="A54" s="23" t="s">
        <v>196</v>
      </c>
      <c r="B54" s="24" t="s">
        <v>468</v>
      </c>
      <c r="C54" s="25">
        <v>3574</v>
      </c>
      <c r="D54" s="24">
        <v>2697517700</v>
      </c>
      <c r="E54" s="25">
        <v>3574</v>
      </c>
      <c r="F54" s="24" t="s">
        <v>469</v>
      </c>
      <c r="G54" s="24" t="s">
        <v>470</v>
      </c>
      <c r="H54" s="25">
        <v>3574</v>
      </c>
      <c r="I54" s="24" t="s">
        <v>471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ht="60" spans="1:25">
      <c r="A55" s="23" t="s">
        <v>198</v>
      </c>
      <c r="B55" s="24" t="s">
        <v>199</v>
      </c>
      <c r="C55" s="25">
        <v>558</v>
      </c>
      <c r="D55" s="24">
        <v>37193071</v>
      </c>
      <c r="E55" s="25">
        <v>558</v>
      </c>
      <c r="F55" s="24" t="s">
        <v>444</v>
      </c>
      <c r="G55" s="24" t="s">
        <v>445</v>
      </c>
      <c r="H55" s="25">
        <v>558</v>
      </c>
      <c r="I55" s="24" t="s">
        <v>446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ht="60" spans="1:25">
      <c r="A56" s="23" t="s">
        <v>153</v>
      </c>
      <c r="B56" s="24" t="s">
        <v>154</v>
      </c>
      <c r="C56" s="25">
        <v>6440.004</v>
      </c>
      <c r="D56" s="24">
        <v>37193071</v>
      </c>
      <c r="E56" s="25">
        <v>6440.004</v>
      </c>
      <c r="F56" s="24" t="s">
        <v>444</v>
      </c>
      <c r="G56" s="24" t="s">
        <v>445</v>
      </c>
      <c r="H56" s="25">
        <v>6440.004</v>
      </c>
      <c r="I56" s="24" t="s">
        <v>446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ht="60" spans="1:25">
      <c r="A57" s="23" t="s">
        <v>201</v>
      </c>
      <c r="B57" s="24" t="s">
        <v>202</v>
      </c>
      <c r="C57" s="25">
        <v>597</v>
      </c>
      <c r="D57" s="24">
        <v>37193071</v>
      </c>
      <c r="E57" s="25">
        <v>597</v>
      </c>
      <c r="F57" s="24" t="s">
        <v>444</v>
      </c>
      <c r="G57" s="24" t="s">
        <v>445</v>
      </c>
      <c r="H57" s="25">
        <v>597</v>
      </c>
      <c r="I57" s="24" t="s">
        <v>446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ht="60" spans="1:25">
      <c r="A58" s="23" t="s">
        <v>203</v>
      </c>
      <c r="B58" s="24" t="s">
        <v>204</v>
      </c>
      <c r="C58" s="25">
        <v>1250.004</v>
      </c>
      <c r="D58" s="24">
        <v>37193071</v>
      </c>
      <c r="E58" s="25">
        <v>1250.004</v>
      </c>
      <c r="F58" s="24" t="s">
        <v>444</v>
      </c>
      <c r="G58" s="24" t="s">
        <v>445</v>
      </c>
      <c r="H58" s="25">
        <v>1250.004</v>
      </c>
      <c r="I58" s="24" t="s">
        <v>446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ht="60" spans="1:25">
      <c r="A59" s="23" t="s">
        <v>205</v>
      </c>
      <c r="B59" s="24" t="s">
        <v>206</v>
      </c>
      <c r="C59" s="25">
        <v>238.92</v>
      </c>
      <c r="D59" s="24">
        <v>37193071</v>
      </c>
      <c r="E59" s="25">
        <v>238.92</v>
      </c>
      <c r="F59" s="24" t="s">
        <v>444</v>
      </c>
      <c r="G59" s="24" t="s">
        <v>445</v>
      </c>
      <c r="H59" s="25">
        <v>238.92</v>
      </c>
      <c r="I59" s="24" t="s">
        <v>446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ht="60" spans="1:25">
      <c r="A60" s="23" t="s">
        <v>207</v>
      </c>
      <c r="B60" s="24" t="s">
        <v>208</v>
      </c>
      <c r="C60" s="25">
        <v>6498.996</v>
      </c>
      <c r="D60" s="24">
        <v>37193071</v>
      </c>
      <c r="E60" s="25">
        <v>6498.996</v>
      </c>
      <c r="F60" s="24" t="s">
        <v>444</v>
      </c>
      <c r="G60" s="24" t="s">
        <v>445</v>
      </c>
      <c r="H60" s="25">
        <v>6498.996</v>
      </c>
      <c r="I60" s="24" t="s">
        <v>446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ht="60" spans="1:25">
      <c r="A61" s="23" t="s">
        <v>209</v>
      </c>
      <c r="B61" s="24" t="s">
        <v>210</v>
      </c>
      <c r="C61" s="25">
        <v>3298</v>
      </c>
      <c r="D61" s="24">
        <v>36469918</v>
      </c>
      <c r="E61" s="25">
        <v>3298</v>
      </c>
      <c r="F61" s="24" t="s">
        <v>472</v>
      </c>
      <c r="G61" s="24" t="s">
        <v>473</v>
      </c>
      <c r="H61" s="25">
        <v>3298</v>
      </c>
      <c r="I61" s="24" t="s">
        <v>474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ht="60" spans="1:25">
      <c r="A62" s="23" t="s">
        <v>211</v>
      </c>
      <c r="B62" s="24" t="s">
        <v>212</v>
      </c>
      <c r="C62" s="25">
        <v>135</v>
      </c>
      <c r="D62" s="24">
        <v>37193071</v>
      </c>
      <c r="E62" s="25">
        <v>135</v>
      </c>
      <c r="F62" s="24" t="s">
        <v>444</v>
      </c>
      <c r="G62" s="24" t="s">
        <v>445</v>
      </c>
      <c r="H62" s="25">
        <v>135</v>
      </c>
      <c r="I62" s="24" t="s">
        <v>446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ht="90" spans="1:25">
      <c r="A63" s="23" t="s">
        <v>214</v>
      </c>
      <c r="B63" s="24" t="s">
        <v>215</v>
      </c>
      <c r="C63" s="25">
        <v>948</v>
      </c>
      <c r="D63" s="24">
        <v>35625082</v>
      </c>
      <c r="E63" s="25">
        <v>948</v>
      </c>
      <c r="F63" s="24" t="s">
        <v>447</v>
      </c>
      <c r="G63" s="24" t="s">
        <v>448</v>
      </c>
      <c r="H63" s="25">
        <v>948</v>
      </c>
      <c r="I63" s="24" t="s">
        <v>449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ht="90" spans="1:25">
      <c r="A64" s="23" t="s">
        <v>156</v>
      </c>
      <c r="B64" s="24" t="s">
        <v>157</v>
      </c>
      <c r="C64" s="25">
        <v>11198.004</v>
      </c>
      <c r="D64" s="24">
        <v>36962487</v>
      </c>
      <c r="E64" s="25">
        <v>11198.004</v>
      </c>
      <c r="F64" s="24" t="s">
        <v>465</v>
      </c>
      <c r="G64" s="24" t="s">
        <v>466</v>
      </c>
      <c r="H64" s="25">
        <v>11198.004</v>
      </c>
      <c r="I64" s="24" t="s">
        <v>467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ht="60" spans="1:25">
      <c r="A65" s="23" t="s">
        <v>159</v>
      </c>
      <c r="B65" s="24" t="s">
        <v>475</v>
      </c>
      <c r="C65" s="25">
        <v>4399</v>
      </c>
      <c r="D65" s="24">
        <v>36469918</v>
      </c>
      <c r="E65" s="25">
        <v>4399</v>
      </c>
      <c r="F65" s="24" t="s">
        <v>472</v>
      </c>
      <c r="G65" s="24" t="s">
        <v>473</v>
      </c>
      <c r="H65" s="25">
        <v>4399</v>
      </c>
      <c r="I65" s="24" t="s">
        <v>474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ht="60" spans="1:25">
      <c r="A66" s="23" t="s">
        <v>159</v>
      </c>
      <c r="B66" s="24" t="s">
        <v>476</v>
      </c>
      <c r="C66" s="25">
        <v>8294</v>
      </c>
      <c r="D66" s="24">
        <v>3425206400</v>
      </c>
      <c r="E66" s="25">
        <v>8294</v>
      </c>
      <c r="F66" s="24" t="s">
        <v>477</v>
      </c>
      <c r="G66" s="24" t="s">
        <v>478</v>
      </c>
      <c r="H66" s="25">
        <v>8294</v>
      </c>
      <c r="I66" s="24" t="s">
        <v>479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ht="60" spans="1:25">
      <c r="A67" s="23" t="s">
        <v>162</v>
      </c>
      <c r="B67" s="24" t="s">
        <v>480</v>
      </c>
      <c r="C67" s="25">
        <v>6578</v>
      </c>
      <c r="D67" s="24">
        <v>3425206400</v>
      </c>
      <c r="E67" s="25">
        <v>6578</v>
      </c>
      <c r="F67" s="24" t="s">
        <v>477</v>
      </c>
      <c r="G67" s="24" t="s">
        <v>478</v>
      </c>
      <c r="H67" s="25">
        <v>6578</v>
      </c>
      <c r="I67" s="24" t="s">
        <v>479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ht="60" spans="1:25">
      <c r="A68" s="23" t="s">
        <v>165</v>
      </c>
      <c r="B68" s="24" t="s">
        <v>481</v>
      </c>
      <c r="C68" s="25">
        <v>2399.004</v>
      </c>
      <c r="D68" s="24">
        <v>37193071</v>
      </c>
      <c r="E68" s="25">
        <v>2399.004</v>
      </c>
      <c r="F68" s="24" t="s">
        <v>444</v>
      </c>
      <c r="G68" s="24" t="s">
        <v>445</v>
      </c>
      <c r="H68" s="25">
        <v>2399.004</v>
      </c>
      <c r="I68" s="24" t="s">
        <v>446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ht="90" spans="1:25">
      <c r="A69" s="23" t="s">
        <v>165</v>
      </c>
      <c r="B69" s="24" t="s">
        <v>482</v>
      </c>
      <c r="C69" s="25">
        <v>4838.004</v>
      </c>
      <c r="D69" s="24">
        <v>36962487</v>
      </c>
      <c r="E69" s="25">
        <v>4838.004</v>
      </c>
      <c r="F69" s="24" t="s">
        <v>465</v>
      </c>
      <c r="G69" s="24" t="s">
        <v>466</v>
      </c>
      <c r="H69" s="25">
        <v>4838.004</v>
      </c>
      <c r="I69" s="24" t="s">
        <v>467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ht="90" spans="1:25">
      <c r="A70" s="23" t="s">
        <v>165</v>
      </c>
      <c r="B70" s="24" t="s">
        <v>483</v>
      </c>
      <c r="C70" s="25">
        <v>329.004</v>
      </c>
      <c r="D70" s="24">
        <v>35625082</v>
      </c>
      <c r="E70" s="25">
        <v>329.004</v>
      </c>
      <c r="F70" s="24" t="s">
        <v>447</v>
      </c>
      <c r="G70" s="24" t="s">
        <v>448</v>
      </c>
      <c r="H70" s="25">
        <v>329.004</v>
      </c>
      <c r="I70" s="24" t="s">
        <v>449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ht="90" spans="1:25">
      <c r="A71" s="23" t="s">
        <v>165</v>
      </c>
      <c r="B71" s="24" t="s">
        <v>483</v>
      </c>
      <c r="C71" s="25">
        <v>329.004</v>
      </c>
      <c r="D71" s="24">
        <v>35625082</v>
      </c>
      <c r="E71" s="25">
        <v>329.004</v>
      </c>
      <c r="F71" s="24" t="s">
        <v>447</v>
      </c>
      <c r="G71" s="24" t="s">
        <v>484</v>
      </c>
      <c r="H71" s="25">
        <v>329.004</v>
      </c>
      <c r="I71" s="24" t="s">
        <v>449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ht="60" spans="1:25">
      <c r="A72" s="23" t="s">
        <v>168</v>
      </c>
      <c r="B72" s="24" t="s">
        <v>169</v>
      </c>
      <c r="C72" s="25">
        <v>6541.2</v>
      </c>
      <c r="D72" s="24">
        <v>3239406420</v>
      </c>
      <c r="E72" s="25">
        <v>6541.2</v>
      </c>
      <c r="F72" s="24" t="s">
        <v>485</v>
      </c>
      <c r="G72" s="24" t="s">
        <v>486</v>
      </c>
      <c r="H72" s="25">
        <v>6541.2</v>
      </c>
      <c r="I72" s="24" t="s">
        <v>487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ht="90" spans="1:25">
      <c r="A73" s="23" t="s">
        <v>170</v>
      </c>
      <c r="B73" s="24" t="s">
        <v>488</v>
      </c>
      <c r="C73" s="25">
        <v>1899</v>
      </c>
      <c r="D73" s="24">
        <v>36962487</v>
      </c>
      <c r="E73" s="25">
        <v>1899</v>
      </c>
      <c r="F73" s="24" t="s">
        <v>465</v>
      </c>
      <c r="G73" s="24" t="s">
        <v>466</v>
      </c>
      <c r="H73" s="25">
        <v>1899</v>
      </c>
      <c r="I73" s="24" t="s">
        <v>467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ht="60" spans="1:25">
      <c r="A74" s="23" t="s">
        <v>170</v>
      </c>
      <c r="B74" s="24" t="s">
        <v>489</v>
      </c>
      <c r="C74" s="25">
        <v>1891.2</v>
      </c>
      <c r="D74" s="24">
        <v>3239406420</v>
      </c>
      <c r="E74" s="25">
        <v>1891.2</v>
      </c>
      <c r="F74" s="24" t="s">
        <v>485</v>
      </c>
      <c r="G74" s="24" t="s">
        <v>486</v>
      </c>
      <c r="H74" s="25">
        <v>1891.2</v>
      </c>
      <c r="I74" s="24" t="s">
        <v>487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ht="90" spans="1:25">
      <c r="A75" s="23" t="s">
        <v>172</v>
      </c>
      <c r="B75" s="24" t="s">
        <v>173</v>
      </c>
      <c r="C75" s="25">
        <v>3999</v>
      </c>
      <c r="D75" s="24">
        <v>35625082</v>
      </c>
      <c r="E75" s="25">
        <v>3999</v>
      </c>
      <c r="F75" s="24" t="s">
        <v>447</v>
      </c>
      <c r="G75" s="24" t="s">
        <v>448</v>
      </c>
      <c r="H75" s="25">
        <v>3999</v>
      </c>
      <c r="I75" s="24" t="s">
        <v>449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ht="60" spans="1:25">
      <c r="A76" s="23" t="s">
        <v>222</v>
      </c>
      <c r="B76" s="24" t="s">
        <v>223</v>
      </c>
      <c r="C76" s="25">
        <v>1988</v>
      </c>
      <c r="D76" s="24">
        <v>36469918</v>
      </c>
      <c r="E76" s="25">
        <v>1988</v>
      </c>
      <c r="F76" s="24" t="s">
        <v>490</v>
      </c>
      <c r="G76" s="24" t="s">
        <v>491</v>
      </c>
      <c r="H76" s="25">
        <v>1988</v>
      </c>
      <c r="I76" s="24" t="s">
        <v>492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ht="60" spans="1:25">
      <c r="A77" s="23" t="s">
        <v>225</v>
      </c>
      <c r="B77" s="24" t="s">
        <v>493</v>
      </c>
      <c r="C77" s="25">
        <v>179</v>
      </c>
      <c r="D77" s="24">
        <v>36469918</v>
      </c>
      <c r="E77" s="25">
        <v>179</v>
      </c>
      <c r="F77" s="24" t="s">
        <v>494</v>
      </c>
      <c r="G77" s="24" t="s">
        <v>495</v>
      </c>
      <c r="H77" s="25">
        <v>179</v>
      </c>
      <c r="I77" s="24" t="s">
        <v>496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ht="60" spans="1:25">
      <c r="A78" s="23" t="s">
        <v>225</v>
      </c>
      <c r="B78" s="24" t="s">
        <v>497</v>
      </c>
      <c r="C78" s="25">
        <v>1099</v>
      </c>
      <c r="D78" s="24">
        <v>41457291</v>
      </c>
      <c r="E78" s="25">
        <v>1099</v>
      </c>
      <c r="F78" s="24" t="s">
        <v>498</v>
      </c>
      <c r="G78" s="24" t="s">
        <v>499</v>
      </c>
      <c r="H78" s="25">
        <v>1099</v>
      </c>
      <c r="I78" s="24" t="s">
        <v>500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ht="60" spans="1:25">
      <c r="A79" s="23" t="s">
        <v>225</v>
      </c>
      <c r="B79" s="24" t="s">
        <v>501</v>
      </c>
      <c r="C79" s="25">
        <v>444</v>
      </c>
      <c r="D79" s="24">
        <v>36469918</v>
      </c>
      <c r="E79" s="25">
        <v>444</v>
      </c>
      <c r="F79" s="24" t="s">
        <v>494</v>
      </c>
      <c r="G79" s="24" t="s">
        <v>495</v>
      </c>
      <c r="H79" s="25">
        <v>444</v>
      </c>
      <c r="I79" s="24" t="s">
        <v>496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ht="60" spans="1:25">
      <c r="A80" s="23" t="s">
        <v>225</v>
      </c>
      <c r="B80" s="24" t="s">
        <v>502</v>
      </c>
      <c r="C80" s="25">
        <v>70</v>
      </c>
      <c r="D80" s="24">
        <v>36469918</v>
      </c>
      <c r="E80" s="25">
        <v>70</v>
      </c>
      <c r="F80" s="24" t="s">
        <v>494</v>
      </c>
      <c r="G80" s="24" t="s">
        <v>495</v>
      </c>
      <c r="H80" s="25">
        <v>70</v>
      </c>
      <c r="I80" s="24" t="s">
        <v>496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ht="45" spans="1:25">
      <c r="A81" s="23" t="s">
        <v>228</v>
      </c>
      <c r="B81" s="24" t="s">
        <v>424</v>
      </c>
      <c r="C81" s="25">
        <v>15830</v>
      </c>
      <c r="D81" s="24">
        <v>3007510828</v>
      </c>
      <c r="E81" s="25">
        <v>15830</v>
      </c>
      <c r="F81" s="24" t="s">
        <v>503</v>
      </c>
      <c r="G81" s="24" t="s">
        <v>504</v>
      </c>
      <c r="H81" s="25">
        <v>15830</v>
      </c>
      <c r="I81" s="24" t="s">
        <v>505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ht="45" spans="1:25">
      <c r="A82" s="23" t="s">
        <v>228</v>
      </c>
      <c r="B82" s="24" t="s">
        <v>506</v>
      </c>
      <c r="C82" s="25">
        <v>8196</v>
      </c>
      <c r="D82" s="24">
        <v>3034624038</v>
      </c>
      <c r="E82" s="25">
        <v>8196</v>
      </c>
      <c r="F82" s="24" t="s">
        <v>507</v>
      </c>
      <c r="G82" s="24" t="s">
        <v>508</v>
      </c>
      <c r="H82" s="25">
        <v>6597.78</v>
      </c>
      <c r="I82" s="24" t="s">
        <v>509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ht="75" spans="1:25">
      <c r="A83" s="23" t="s">
        <v>237</v>
      </c>
      <c r="B83" s="24" t="s">
        <v>238</v>
      </c>
      <c r="C83" s="25">
        <v>486.61</v>
      </c>
      <c r="D83" s="24">
        <v>14360570</v>
      </c>
      <c r="E83" s="25">
        <v>486.61</v>
      </c>
      <c r="F83" s="24" t="s">
        <v>510</v>
      </c>
      <c r="G83" s="24" t="s">
        <v>186</v>
      </c>
      <c r="H83" s="25">
        <v>486.61</v>
      </c>
      <c r="I83" s="24" t="s">
        <v>511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ht="240" spans="1:25">
      <c r="A84" s="23" t="s">
        <v>239</v>
      </c>
      <c r="B84" s="24" t="s">
        <v>240</v>
      </c>
      <c r="C84" s="25">
        <v>2420</v>
      </c>
      <c r="D84" s="24">
        <v>1842116761</v>
      </c>
      <c r="E84" s="25">
        <v>2420</v>
      </c>
      <c r="F84" s="24" t="s">
        <v>241</v>
      </c>
      <c r="G84" s="24" t="s">
        <v>186</v>
      </c>
      <c r="H84" s="25">
        <v>2420</v>
      </c>
      <c r="I84" s="24" t="s">
        <v>512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ht="75" spans="1:25">
      <c r="A85" s="23" t="s">
        <v>270</v>
      </c>
      <c r="B85" s="24" t="s">
        <v>271</v>
      </c>
      <c r="C85" s="25">
        <v>5000</v>
      </c>
      <c r="D85" s="24">
        <v>2799805994</v>
      </c>
      <c r="E85" s="25">
        <v>5000</v>
      </c>
      <c r="F85" s="24" t="s">
        <v>513</v>
      </c>
      <c r="G85" s="24" t="s">
        <v>514</v>
      </c>
      <c r="H85" s="25">
        <v>5000</v>
      </c>
      <c r="I85" s="24" t="s">
        <v>515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ht="45" spans="1:25">
      <c r="A86" s="23" t="s">
        <v>276</v>
      </c>
      <c r="B86" s="24" t="s">
        <v>277</v>
      </c>
      <c r="C86" s="25">
        <v>1600</v>
      </c>
      <c r="D86" s="24">
        <v>2622418360</v>
      </c>
      <c r="E86" s="25">
        <v>1600</v>
      </c>
      <c r="F86" s="24" t="s">
        <v>516</v>
      </c>
      <c r="G86" s="24" t="s">
        <v>517</v>
      </c>
      <c r="H86" s="25">
        <v>1288</v>
      </c>
      <c r="I86" s="24" t="s">
        <v>518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ht="45" spans="1:25">
      <c r="A87" s="23" t="s">
        <v>296</v>
      </c>
      <c r="B87" s="24" t="s">
        <v>297</v>
      </c>
      <c r="C87" s="25">
        <v>1530</v>
      </c>
      <c r="D87" s="24">
        <v>1842116761</v>
      </c>
      <c r="E87" s="25">
        <v>1530</v>
      </c>
      <c r="F87" s="24" t="s">
        <v>519</v>
      </c>
      <c r="G87" s="24" t="s">
        <v>520</v>
      </c>
      <c r="H87" s="25">
        <v>1231.65</v>
      </c>
      <c r="I87" s="24" t="s">
        <v>521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ht="45" spans="1:25">
      <c r="A88" s="23" t="s">
        <v>298</v>
      </c>
      <c r="B88" s="24" t="s">
        <v>299</v>
      </c>
      <c r="C88" s="25">
        <v>1200</v>
      </c>
      <c r="D88" s="24">
        <v>3334708902</v>
      </c>
      <c r="E88" s="25">
        <v>1200</v>
      </c>
      <c r="F88" s="24" t="s">
        <v>522</v>
      </c>
      <c r="G88" s="24" t="s">
        <v>523</v>
      </c>
      <c r="H88" s="25">
        <v>966</v>
      </c>
      <c r="I88" s="24" t="s">
        <v>524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ht="45" spans="1:25">
      <c r="A89" s="23" t="s">
        <v>300</v>
      </c>
      <c r="B89" s="24" t="s">
        <v>301</v>
      </c>
      <c r="C89" s="25">
        <v>940</v>
      </c>
      <c r="D89" s="24">
        <v>3148810804</v>
      </c>
      <c r="E89" s="25">
        <v>940</v>
      </c>
      <c r="F89" s="24" t="s">
        <v>525</v>
      </c>
      <c r="G89" s="24" t="s">
        <v>526</v>
      </c>
      <c r="H89" s="25">
        <v>756.7</v>
      </c>
      <c r="I89" s="24" t="s">
        <v>527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ht="45" spans="1:25">
      <c r="A90" s="23" t="s">
        <v>302</v>
      </c>
      <c r="B90" s="24" t="s">
        <v>303</v>
      </c>
      <c r="C90" s="25">
        <v>1600</v>
      </c>
      <c r="D90" s="24">
        <v>3124306313</v>
      </c>
      <c r="E90" s="25">
        <v>1600</v>
      </c>
      <c r="F90" s="24" t="s">
        <v>528</v>
      </c>
      <c r="G90" s="24" t="s">
        <v>529</v>
      </c>
      <c r="H90" s="25">
        <v>1288</v>
      </c>
      <c r="I90" s="24" t="s">
        <v>530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ht="45" spans="1:25">
      <c r="A91" s="23" t="s">
        <v>304</v>
      </c>
      <c r="B91" s="24" t="s">
        <v>305</v>
      </c>
      <c r="C91" s="25">
        <v>1600</v>
      </c>
      <c r="D91" s="24">
        <v>2777717551</v>
      </c>
      <c r="E91" s="25">
        <v>1600</v>
      </c>
      <c r="F91" s="24" t="s">
        <v>531</v>
      </c>
      <c r="G91" s="24" t="s">
        <v>532</v>
      </c>
      <c r="H91" s="25">
        <v>1288</v>
      </c>
      <c r="I91" s="24" t="s">
        <v>533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ht="45" spans="1:25">
      <c r="A92" s="23" t="s">
        <v>306</v>
      </c>
      <c r="B92" s="24" t="s">
        <v>307</v>
      </c>
      <c r="C92" s="25">
        <v>1130</v>
      </c>
      <c r="D92" s="24">
        <v>2996813797</v>
      </c>
      <c r="E92" s="25">
        <v>1130</v>
      </c>
      <c r="F92" s="24" t="s">
        <v>534</v>
      </c>
      <c r="G92" s="24" t="s">
        <v>535</v>
      </c>
      <c r="H92" s="25">
        <v>909.65</v>
      </c>
      <c r="I92" s="24" t="s">
        <v>536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ht="45" spans="1:25">
      <c r="A93" s="23" t="s">
        <v>279</v>
      </c>
      <c r="B93" s="24" t="s">
        <v>280</v>
      </c>
      <c r="C93" s="25">
        <v>1500</v>
      </c>
      <c r="D93" s="24">
        <v>2291105791</v>
      </c>
      <c r="E93" s="25">
        <v>1500</v>
      </c>
      <c r="F93" s="24" t="s">
        <v>537</v>
      </c>
      <c r="G93" s="24" t="s">
        <v>538</v>
      </c>
      <c r="H93" s="25">
        <v>1207.5</v>
      </c>
      <c r="I93" s="24" t="s">
        <v>539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ht="45" spans="1:25">
      <c r="A94" s="23" t="s">
        <v>281</v>
      </c>
      <c r="B94" s="24" t="s">
        <v>282</v>
      </c>
      <c r="C94" s="25">
        <v>880</v>
      </c>
      <c r="D94" s="24">
        <v>3060517150</v>
      </c>
      <c r="E94" s="25">
        <v>880</v>
      </c>
      <c r="F94" s="24" t="s">
        <v>540</v>
      </c>
      <c r="G94" s="24" t="s">
        <v>541</v>
      </c>
      <c r="H94" s="25">
        <v>708.4</v>
      </c>
      <c r="I94" s="24" t="s">
        <v>542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ht="45" spans="1:25">
      <c r="A95" s="23" t="s">
        <v>283</v>
      </c>
      <c r="B95" s="24" t="s">
        <v>284</v>
      </c>
      <c r="C95" s="25">
        <v>1450</v>
      </c>
      <c r="D95" s="24">
        <v>3166106552</v>
      </c>
      <c r="E95" s="25">
        <v>1450</v>
      </c>
      <c r="F95" s="24" t="s">
        <v>543</v>
      </c>
      <c r="G95" s="24" t="s">
        <v>544</v>
      </c>
      <c r="H95" s="25">
        <v>1167.25</v>
      </c>
      <c r="I95" s="24" t="s">
        <v>545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ht="45" spans="1:25">
      <c r="A96" s="23" t="s">
        <v>285</v>
      </c>
      <c r="B96" s="24" t="s">
        <v>286</v>
      </c>
      <c r="C96" s="25">
        <v>2185</v>
      </c>
      <c r="D96" s="24">
        <v>2981908653</v>
      </c>
      <c r="E96" s="25">
        <v>2185</v>
      </c>
      <c r="F96" s="24" t="s">
        <v>546</v>
      </c>
      <c r="G96" s="24" t="s">
        <v>547</v>
      </c>
      <c r="H96" s="25">
        <v>1758.92</v>
      </c>
      <c r="I96" s="24" t="s">
        <v>548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ht="45" spans="1:25">
      <c r="A97" s="23" t="s">
        <v>287</v>
      </c>
      <c r="B97" s="24" t="s">
        <v>288</v>
      </c>
      <c r="C97" s="25">
        <v>2440</v>
      </c>
      <c r="D97" s="24">
        <v>1974515715</v>
      </c>
      <c r="E97" s="25">
        <v>2440</v>
      </c>
      <c r="F97" s="24" t="s">
        <v>549</v>
      </c>
      <c r="G97" s="24" t="s">
        <v>550</v>
      </c>
      <c r="H97" s="25">
        <v>1964.2</v>
      </c>
      <c r="I97" s="24" t="s">
        <v>551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ht="45" spans="1:25">
      <c r="A98" s="23" t="s">
        <v>289</v>
      </c>
      <c r="B98" s="24" t="s">
        <v>290</v>
      </c>
      <c r="C98" s="25">
        <v>2140</v>
      </c>
      <c r="D98" s="24">
        <v>3022001603</v>
      </c>
      <c r="E98" s="25">
        <v>2140</v>
      </c>
      <c r="F98" s="24" t="s">
        <v>552</v>
      </c>
      <c r="G98" s="24" t="s">
        <v>553</v>
      </c>
      <c r="H98" s="25">
        <v>1722.7</v>
      </c>
      <c r="I98" s="24" t="s">
        <v>554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ht="45" spans="1:25">
      <c r="A99" s="23" t="s">
        <v>291</v>
      </c>
      <c r="B99" s="24" t="s">
        <v>292</v>
      </c>
      <c r="C99" s="25">
        <v>900</v>
      </c>
      <c r="D99" s="24">
        <v>3042620054</v>
      </c>
      <c r="E99" s="25">
        <v>900</v>
      </c>
      <c r="F99" s="24" t="s">
        <v>555</v>
      </c>
      <c r="G99" s="24" t="s">
        <v>556</v>
      </c>
      <c r="H99" s="25">
        <v>724.5</v>
      </c>
      <c r="I99" s="24" t="s">
        <v>557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ht="45" spans="1:25">
      <c r="A100" s="23" t="s">
        <v>293</v>
      </c>
      <c r="B100" s="24" t="s">
        <v>294</v>
      </c>
      <c r="C100" s="25">
        <v>16405</v>
      </c>
      <c r="D100" s="24">
        <v>2010200873</v>
      </c>
      <c r="E100" s="25">
        <v>16405</v>
      </c>
      <c r="F100" s="24" t="s">
        <v>558</v>
      </c>
      <c r="G100" s="24" t="s">
        <v>559</v>
      </c>
      <c r="H100" s="25">
        <v>13206.03</v>
      </c>
      <c r="I100" s="24" t="s">
        <v>560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ht="60" spans="1:25">
      <c r="A101" s="23" t="s">
        <v>250</v>
      </c>
      <c r="B101" s="24" t="s">
        <v>561</v>
      </c>
      <c r="C101" s="25">
        <v>59.004</v>
      </c>
      <c r="D101" s="24">
        <v>37193071</v>
      </c>
      <c r="E101" s="25">
        <v>59.004</v>
      </c>
      <c r="F101" s="24" t="s">
        <v>444</v>
      </c>
      <c r="G101" s="24" t="s">
        <v>445</v>
      </c>
      <c r="H101" s="25">
        <v>59.004</v>
      </c>
      <c r="I101" s="24" t="s">
        <v>446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ht="105" spans="1:25">
      <c r="A102" s="23" t="s">
        <v>253</v>
      </c>
      <c r="B102" s="24" t="s">
        <v>254</v>
      </c>
      <c r="C102" s="25">
        <v>36000</v>
      </c>
      <c r="D102" s="24">
        <v>37201663</v>
      </c>
      <c r="E102" s="25">
        <v>36000</v>
      </c>
      <c r="F102" s="24" t="s">
        <v>562</v>
      </c>
      <c r="G102" s="24" t="s">
        <v>563</v>
      </c>
      <c r="H102" s="25">
        <v>36000</v>
      </c>
      <c r="I102" s="24" t="s">
        <v>564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ht="90" spans="1:25">
      <c r="A103" s="23" t="s">
        <v>256</v>
      </c>
      <c r="B103" s="24" t="s">
        <v>257</v>
      </c>
      <c r="C103" s="25">
        <v>24000</v>
      </c>
      <c r="D103" s="24">
        <v>37855704</v>
      </c>
      <c r="E103" s="25">
        <v>24000</v>
      </c>
      <c r="F103" s="24" t="s">
        <v>565</v>
      </c>
      <c r="G103" s="24" t="s">
        <v>566</v>
      </c>
      <c r="H103" s="25">
        <v>24000</v>
      </c>
      <c r="I103" s="24" t="s">
        <v>567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ht="90" spans="1:25">
      <c r="A104" s="23" t="s">
        <v>258</v>
      </c>
      <c r="B104" s="24" t="s">
        <v>259</v>
      </c>
      <c r="C104" s="25">
        <v>28000</v>
      </c>
      <c r="D104" s="24">
        <v>3133514580</v>
      </c>
      <c r="E104" s="25">
        <v>28000</v>
      </c>
      <c r="F104" s="24" t="s">
        <v>568</v>
      </c>
      <c r="G104" s="24" t="s">
        <v>569</v>
      </c>
      <c r="H104" s="25">
        <v>28000</v>
      </c>
      <c r="I104" s="24" t="s">
        <v>570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ht="60" spans="1:25">
      <c r="A105" s="23" t="s">
        <v>261</v>
      </c>
      <c r="B105" s="24" t="s">
        <v>262</v>
      </c>
      <c r="C105" s="25">
        <v>20000</v>
      </c>
      <c r="D105" s="24">
        <v>37201663</v>
      </c>
      <c r="E105" s="25">
        <v>20000</v>
      </c>
      <c r="F105" s="24" t="s">
        <v>571</v>
      </c>
      <c r="G105" s="24" t="s">
        <v>563</v>
      </c>
      <c r="H105" s="25">
        <v>20000</v>
      </c>
      <c r="I105" s="24" t="s">
        <v>564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ht="60" spans="1:25">
      <c r="A106" s="23" t="s">
        <v>311</v>
      </c>
      <c r="B106" s="24" t="s">
        <v>572</v>
      </c>
      <c r="C106" s="25">
        <v>29900</v>
      </c>
      <c r="D106" s="24">
        <v>37920825</v>
      </c>
      <c r="E106" s="25">
        <v>29900</v>
      </c>
      <c r="F106" s="24" t="s">
        <v>573</v>
      </c>
      <c r="G106" s="24" t="s">
        <v>574</v>
      </c>
      <c r="H106" s="25">
        <v>29900</v>
      </c>
      <c r="I106" s="24" t="s">
        <v>575</v>
      </c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customHeight="1" spans="1:25">
      <c r="A107" s="26" t="s">
        <v>342</v>
      </c>
      <c r="B107" s="27"/>
      <c r="C107" s="28">
        <f>SUM(C16:C106)</f>
        <v>826820.974</v>
      </c>
      <c r="D107" s="29"/>
      <c r="E107" s="28">
        <f>SUM(E16:E106)</f>
        <v>826820.974</v>
      </c>
      <c r="F107" s="29"/>
      <c r="G107" s="29"/>
      <c r="H107" s="28">
        <f>SUM(H16:H106)</f>
        <v>745763.764</v>
      </c>
      <c r="I107" s="29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ht="15.75" customHeight="1" spans="1:25">
      <c r="A108" s="36"/>
      <c r="B108" s="36"/>
      <c r="C108" s="37"/>
      <c r="D108" s="36"/>
      <c r="E108" s="37"/>
      <c r="F108" s="36"/>
      <c r="G108" s="36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ht="15.75" customHeight="1" spans="1:25">
      <c r="A109" s="38" t="s">
        <v>576</v>
      </c>
      <c r="B109" s="38"/>
      <c r="C109" s="39"/>
      <c r="D109" s="38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ht="15.75" customHeight="1" spans="1:25">
      <c r="A110" s="36"/>
      <c r="B110" s="36"/>
      <c r="C110" s="40">
        <f>Витрати!R51</f>
        <v>81396.04</v>
      </c>
      <c r="D110" s="36"/>
      <c r="E110" s="37"/>
      <c r="F110" s="36"/>
      <c r="G110" s="36"/>
      <c r="H110" s="4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ht="15.75" customHeight="1" spans="1:25">
      <c r="A111" s="36"/>
      <c r="B111" s="36"/>
      <c r="C111" s="40">
        <f>C107+C110</f>
        <v>908217.014</v>
      </c>
      <c r="D111" s="36"/>
      <c r="E111" s="37"/>
      <c r="F111" s="36"/>
      <c r="G111" s="36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ht="15.75" customHeight="1" spans="1:25">
      <c r="A112" s="36"/>
      <c r="B112" s="36"/>
      <c r="C112" s="37"/>
      <c r="D112" s="36"/>
      <c r="E112" s="37"/>
      <c r="F112" s="36"/>
      <c r="G112" s="36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ht="15.75" customHeight="1" spans="1:25">
      <c r="A113" s="36"/>
      <c r="B113" s="36"/>
      <c r="C113" s="37"/>
      <c r="D113" s="36"/>
      <c r="E113" s="37"/>
      <c r="F113" s="36"/>
      <c r="G113" s="36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ht="15.75" customHeight="1" spans="1:25">
      <c r="A114" s="36"/>
      <c r="B114" s="36"/>
      <c r="C114" s="37"/>
      <c r="D114" s="36"/>
      <c r="E114" s="37"/>
      <c r="F114" s="36"/>
      <c r="G114" s="36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ht="15.75" customHeight="1" spans="1:25">
      <c r="A115" s="36"/>
      <c r="B115" s="36"/>
      <c r="C115" s="37"/>
      <c r="D115" s="36"/>
      <c r="E115" s="37"/>
      <c r="F115" s="36"/>
      <c r="G115" s="36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ht="15.75" customHeight="1" spans="1:25">
      <c r="A116" s="36"/>
      <c r="B116" s="36"/>
      <c r="C116" s="37"/>
      <c r="D116" s="36"/>
      <c r="E116" s="37"/>
      <c r="F116" s="36"/>
      <c r="G116" s="36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ht="15.75" customHeight="1" spans="1:25">
      <c r="A117" s="36"/>
      <c r="B117" s="36"/>
      <c r="C117" s="37"/>
      <c r="D117" s="36"/>
      <c r="E117" s="37"/>
      <c r="F117" s="36"/>
      <c r="G117" s="36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ht="15.75" customHeight="1" spans="1:25">
      <c r="A118" s="36"/>
      <c r="B118" s="36"/>
      <c r="C118" s="37"/>
      <c r="D118" s="36"/>
      <c r="E118" s="37"/>
      <c r="F118" s="36"/>
      <c r="G118" s="3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ht="15.75" customHeight="1" spans="1:25">
      <c r="A119" s="36"/>
      <c r="B119" s="36"/>
      <c r="C119" s="37"/>
      <c r="D119" s="36"/>
      <c r="E119" s="37"/>
      <c r="F119" s="36"/>
      <c r="G119" s="36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ht="15.75" customHeight="1" spans="1:25">
      <c r="A120" s="36"/>
      <c r="B120" s="36"/>
      <c r="C120" s="37"/>
      <c r="D120" s="36"/>
      <c r="E120" s="37"/>
      <c r="F120" s="36"/>
      <c r="G120" s="36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ht="15.75" customHeight="1" spans="1:25">
      <c r="A121" s="36"/>
      <c r="B121" s="36"/>
      <c r="C121" s="37"/>
      <c r="D121" s="36"/>
      <c r="E121" s="37"/>
      <c r="F121" s="36"/>
      <c r="G121" s="36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ht="15.75" customHeight="1" spans="1:25">
      <c r="A122" s="36"/>
      <c r="B122" s="36"/>
      <c r="C122" s="37"/>
      <c r="D122" s="36"/>
      <c r="E122" s="37"/>
      <c r="F122" s="36"/>
      <c r="G122" s="36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ht="15.75" customHeight="1" spans="1:25">
      <c r="A123" s="36"/>
      <c r="B123" s="36"/>
      <c r="C123" s="37"/>
      <c r="D123" s="36"/>
      <c r="E123" s="37"/>
      <c r="F123" s="36"/>
      <c r="G123" s="36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ht="15.75" customHeight="1" spans="1:25">
      <c r="A124" s="36"/>
      <c r="B124" s="36"/>
      <c r="C124" s="37"/>
      <c r="D124" s="36"/>
      <c r="E124" s="37"/>
      <c r="F124" s="36"/>
      <c r="G124" s="36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ht="15.75" customHeight="1" spans="1:25">
      <c r="A125" s="36"/>
      <c r="B125" s="36"/>
      <c r="C125" s="37"/>
      <c r="D125" s="36"/>
      <c r="E125" s="37"/>
      <c r="F125" s="36"/>
      <c r="G125" s="36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ht="15.75" customHeight="1" spans="1:25">
      <c r="A126" s="36"/>
      <c r="B126" s="36"/>
      <c r="C126" s="37"/>
      <c r="D126" s="36"/>
      <c r="E126" s="37"/>
      <c r="F126" s="36"/>
      <c r="G126" s="36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ht="15.75" customHeight="1" spans="1:25">
      <c r="A127" s="36"/>
      <c r="B127" s="36"/>
      <c r="C127" s="37"/>
      <c r="D127" s="36"/>
      <c r="E127" s="37"/>
      <c r="F127" s="36"/>
      <c r="G127" s="36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ht="15.75" customHeight="1" spans="1:25">
      <c r="A128" s="36"/>
      <c r="B128" s="36"/>
      <c r="C128" s="37"/>
      <c r="D128" s="36"/>
      <c r="E128" s="37"/>
      <c r="F128" s="36"/>
      <c r="G128" s="36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ht="15.75" customHeight="1" spans="1:25">
      <c r="A129" s="36"/>
      <c r="B129" s="36"/>
      <c r="C129" s="37"/>
      <c r="D129" s="36"/>
      <c r="E129" s="37"/>
      <c r="F129" s="36"/>
      <c r="G129" s="36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ht="15.75" customHeight="1" spans="1:25">
      <c r="A130" s="36"/>
      <c r="B130" s="36"/>
      <c r="C130" s="37"/>
      <c r="D130" s="36"/>
      <c r="E130" s="37"/>
      <c r="F130" s="36"/>
      <c r="G130" s="36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ht="15.75" customHeight="1" spans="1:25">
      <c r="A131" s="36"/>
      <c r="B131" s="36"/>
      <c r="C131" s="37"/>
      <c r="D131" s="36"/>
      <c r="E131" s="37"/>
      <c r="F131" s="36"/>
      <c r="G131" s="36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ht="15.75" customHeight="1" spans="1:25">
      <c r="A132" s="36"/>
      <c r="B132" s="36"/>
      <c r="C132" s="37"/>
      <c r="D132" s="36"/>
      <c r="E132" s="37"/>
      <c r="F132" s="36"/>
      <c r="G132" s="36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ht="15.75" customHeight="1" spans="1:25">
      <c r="A133" s="36"/>
      <c r="B133" s="36"/>
      <c r="C133" s="37"/>
      <c r="D133" s="36"/>
      <c r="E133" s="37"/>
      <c r="F133" s="36"/>
      <c r="G133" s="36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ht="15.75" customHeight="1" spans="1:25">
      <c r="A134" s="36"/>
      <c r="B134" s="36"/>
      <c r="C134" s="37"/>
      <c r="D134" s="36"/>
      <c r="E134" s="37"/>
      <c r="F134" s="36"/>
      <c r="G134" s="36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ht="15.75" customHeight="1" spans="1:25">
      <c r="A135" s="36"/>
      <c r="B135" s="36"/>
      <c r="C135" s="37"/>
      <c r="D135" s="36"/>
      <c r="E135" s="37"/>
      <c r="F135" s="36"/>
      <c r="G135" s="36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ht="15.75" customHeight="1" spans="1:25">
      <c r="A136" s="36"/>
      <c r="B136" s="36"/>
      <c r="C136" s="37"/>
      <c r="D136" s="36"/>
      <c r="E136" s="37"/>
      <c r="F136" s="36"/>
      <c r="G136" s="36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ht="15.75" customHeight="1" spans="1:25">
      <c r="A137" s="36"/>
      <c r="B137" s="36"/>
      <c r="C137" s="37"/>
      <c r="D137" s="36"/>
      <c r="E137" s="37"/>
      <c r="F137" s="36"/>
      <c r="G137" s="36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ht="15.75" customHeight="1" spans="1:25">
      <c r="A138" s="36"/>
      <c r="B138" s="36"/>
      <c r="C138" s="37"/>
      <c r="D138" s="36"/>
      <c r="E138" s="37"/>
      <c r="F138" s="36"/>
      <c r="G138" s="36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ht="15.75" customHeight="1" spans="1:25">
      <c r="A139" s="36"/>
      <c r="B139" s="36"/>
      <c r="C139" s="37"/>
      <c r="D139" s="36"/>
      <c r="E139" s="37"/>
      <c r="F139" s="36"/>
      <c r="G139" s="36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ht="15.75" customHeight="1" spans="1:25">
      <c r="A140" s="36"/>
      <c r="B140" s="36"/>
      <c r="C140" s="37"/>
      <c r="D140" s="36"/>
      <c r="E140" s="37"/>
      <c r="F140" s="36"/>
      <c r="G140" s="36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ht="15.75" customHeight="1" spans="1:25">
      <c r="A141" s="36"/>
      <c r="B141" s="36"/>
      <c r="C141" s="37"/>
      <c r="D141" s="36"/>
      <c r="E141" s="37"/>
      <c r="F141" s="36"/>
      <c r="G141" s="36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ht="15.75" customHeight="1" spans="1:25">
      <c r="A142" s="36"/>
      <c r="B142" s="36"/>
      <c r="C142" s="37"/>
      <c r="D142" s="36"/>
      <c r="E142" s="37"/>
      <c r="F142" s="36"/>
      <c r="G142" s="36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ht="15.75" customHeight="1" spans="1:25">
      <c r="A143" s="36"/>
      <c r="B143" s="36"/>
      <c r="C143" s="37"/>
      <c r="D143" s="36"/>
      <c r="E143" s="37"/>
      <c r="F143" s="36"/>
      <c r="G143" s="36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ht="15.75" customHeight="1" spans="1:25">
      <c r="A144" s="36"/>
      <c r="B144" s="36"/>
      <c r="C144" s="37"/>
      <c r="D144" s="36"/>
      <c r="E144" s="37"/>
      <c r="F144" s="36"/>
      <c r="G144" s="36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ht="15.75" customHeight="1" spans="1:25">
      <c r="A145" s="36"/>
      <c r="B145" s="36"/>
      <c r="C145" s="37"/>
      <c r="D145" s="36"/>
      <c r="E145" s="37"/>
      <c r="F145" s="36"/>
      <c r="G145" s="36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ht="15.75" customHeight="1" spans="1:25">
      <c r="A146" s="36"/>
      <c r="B146" s="36"/>
      <c r="C146" s="37"/>
      <c r="D146" s="36"/>
      <c r="E146" s="37"/>
      <c r="F146" s="36"/>
      <c r="G146" s="36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ht="15.75" customHeight="1" spans="1:25">
      <c r="A147" s="36"/>
      <c r="B147" s="36"/>
      <c r="C147" s="37"/>
      <c r="D147" s="36"/>
      <c r="E147" s="37"/>
      <c r="F147" s="36"/>
      <c r="G147" s="36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ht="15.75" customHeight="1" spans="1:25">
      <c r="A148" s="36"/>
      <c r="B148" s="36"/>
      <c r="C148" s="37"/>
      <c r="D148" s="36"/>
      <c r="E148" s="37"/>
      <c r="F148" s="36"/>
      <c r="G148" s="36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ht="15.75" customHeight="1" spans="1:25">
      <c r="A149" s="36"/>
      <c r="B149" s="36"/>
      <c r="C149" s="37"/>
      <c r="D149" s="36"/>
      <c r="E149" s="37"/>
      <c r="F149" s="36"/>
      <c r="G149" s="36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ht="15.75" customHeight="1" spans="1:25">
      <c r="A150" s="36"/>
      <c r="B150" s="36"/>
      <c r="C150" s="37"/>
      <c r="D150" s="36"/>
      <c r="E150" s="37"/>
      <c r="F150" s="36"/>
      <c r="G150" s="36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ht="15.75" customHeight="1" spans="1:25">
      <c r="A151" s="36"/>
      <c r="B151" s="36"/>
      <c r="C151" s="37"/>
      <c r="D151" s="36"/>
      <c r="E151" s="37"/>
      <c r="F151" s="36"/>
      <c r="G151" s="36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ht="15.75" customHeight="1" spans="1:25">
      <c r="A152" s="36"/>
      <c r="B152" s="36"/>
      <c r="C152" s="37"/>
      <c r="D152" s="36"/>
      <c r="E152" s="37"/>
      <c r="F152" s="36"/>
      <c r="G152" s="36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ht="15.75" customHeight="1" spans="1:25">
      <c r="A153" s="36"/>
      <c r="B153" s="36"/>
      <c r="C153" s="37"/>
      <c r="D153" s="36"/>
      <c r="E153" s="37"/>
      <c r="F153" s="36"/>
      <c r="G153" s="36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ht="15.75" customHeight="1" spans="1:25">
      <c r="A154" s="36"/>
      <c r="B154" s="36"/>
      <c r="C154" s="37"/>
      <c r="D154" s="36"/>
      <c r="E154" s="37"/>
      <c r="F154" s="36"/>
      <c r="G154" s="36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ht="15.75" customHeight="1" spans="1:25">
      <c r="A155" s="36"/>
      <c r="B155" s="36"/>
      <c r="C155" s="37"/>
      <c r="D155" s="36"/>
      <c r="E155" s="37"/>
      <c r="F155" s="36"/>
      <c r="G155" s="36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ht="15.75" customHeight="1" spans="1:25">
      <c r="A156" s="36"/>
      <c r="B156" s="36"/>
      <c r="C156" s="37"/>
      <c r="D156" s="36"/>
      <c r="E156" s="37"/>
      <c r="F156" s="36"/>
      <c r="G156" s="36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ht="15.75" customHeight="1" spans="1:25">
      <c r="A157" s="36"/>
      <c r="B157" s="36"/>
      <c r="C157" s="37"/>
      <c r="D157" s="36"/>
      <c r="E157" s="37"/>
      <c r="F157" s="36"/>
      <c r="G157" s="36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ht="15.75" customHeight="1" spans="1:25">
      <c r="A158" s="36"/>
      <c r="B158" s="36"/>
      <c r="C158" s="37"/>
      <c r="D158" s="36"/>
      <c r="E158" s="37"/>
      <c r="F158" s="36"/>
      <c r="G158" s="36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ht="15.75" customHeight="1" spans="1:25">
      <c r="A159" s="36"/>
      <c r="B159" s="36"/>
      <c r="C159" s="37"/>
      <c r="D159" s="36"/>
      <c r="E159" s="37"/>
      <c r="F159" s="36"/>
      <c r="G159" s="36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ht="15.75" customHeight="1" spans="1:25">
      <c r="A160" s="36"/>
      <c r="B160" s="36"/>
      <c r="C160" s="37"/>
      <c r="D160" s="36"/>
      <c r="E160" s="37"/>
      <c r="F160" s="36"/>
      <c r="G160" s="36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ht="15.75" customHeight="1" spans="1:25">
      <c r="A161" s="36"/>
      <c r="B161" s="36"/>
      <c r="C161" s="37"/>
      <c r="D161" s="36"/>
      <c r="E161" s="37"/>
      <c r="F161" s="36"/>
      <c r="G161" s="36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ht="15.75" customHeight="1" spans="1:25">
      <c r="A162" s="36"/>
      <c r="B162" s="36"/>
      <c r="C162" s="37"/>
      <c r="D162" s="36"/>
      <c r="E162" s="37"/>
      <c r="F162" s="36"/>
      <c r="G162" s="36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ht="15.75" customHeight="1" spans="1:25">
      <c r="A163" s="36"/>
      <c r="B163" s="36"/>
      <c r="C163" s="37"/>
      <c r="D163" s="36"/>
      <c r="E163" s="37"/>
      <c r="F163" s="36"/>
      <c r="G163" s="36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ht="15.75" customHeight="1" spans="1:25">
      <c r="A164" s="36"/>
      <c r="B164" s="36"/>
      <c r="C164" s="37"/>
      <c r="D164" s="36"/>
      <c r="E164" s="37"/>
      <c r="F164" s="36"/>
      <c r="G164" s="36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ht="15.75" customHeight="1" spans="1:25">
      <c r="A165" s="36"/>
      <c r="B165" s="36"/>
      <c r="C165" s="37"/>
      <c r="D165" s="36"/>
      <c r="E165" s="37"/>
      <c r="F165" s="36"/>
      <c r="G165" s="36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ht="15.75" customHeight="1" spans="1:25">
      <c r="A166" s="36"/>
      <c r="B166" s="36"/>
      <c r="C166" s="37"/>
      <c r="D166" s="36"/>
      <c r="E166" s="37"/>
      <c r="F166" s="36"/>
      <c r="G166" s="36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ht="15.75" customHeight="1" spans="1:25">
      <c r="A167" s="36"/>
      <c r="B167" s="36"/>
      <c r="C167" s="37"/>
      <c r="D167" s="36"/>
      <c r="E167" s="37"/>
      <c r="F167" s="36"/>
      <c r="G167" s="36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ht="15.75" customHeight="1" spans="1:25">
      <c r="A168" s="36"/>
      <c r="B168" s="36"/>
      <c r="C168" s="37"/>
      <c r="D168" s="36"/>
      <c r="E168" s="37"/>
      <c r="F168" s="36"/>
      <c r="G168" s="36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ht="15.75" customHeight="1" spans="1:25">
      <c r="A169" s="36"/>
      <c r="B169" s="36"/>
      <c r="C169" s="37"/>
      <c r="D169" s="36"/>
      <c r="E169" s="37"/>
      <c r="F169" s="36"/>
      <c r="G169" s="36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ht="15.75" customHeight="1" spans="1:25">
      <c r="A170" s="36"/>
      <c r="B170" s="36"/>
      <c r="C170" s="37"/>
      <c r="D170" s="36"/>
      <c r="E170" s="37"/>
      <c r="F170" s="36"/>
      <c r="G170" s="36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ht="15.75" customHeight="1" spans="1:25">
      <c r="A171" s="36"/>
      <c r="B171" s="36"/>
      <c r="C171" s="37"/>
      <c r="D171" s="36"/>
      <c r="E171" s="37"/>
      <c r="F171" s="36"/>
      <c r="G171" s="36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ht="15.75" customHeight="1" spans="1:25">
      <c r="A172" s="36"/>
      <c r="B172" s="36"/>
      <c r="C172" s="37"/>
      <c r="D172" s="36"/>
      <c r="E172" s="37"/>
      <c r="F172" s="36"/>
      <c r="G172" s="36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ht="15.75" customHeight="1" spans="1:25">
      <c r="A173" s="36"/>
      <c r="B173" s="36"/>
      <c r="C173" s="37"/>
      <c r="D173" s="36"/>
      <c r="E173" s="37"/>
      <c r="F173" s="36"/>
      <c r="G173" s="36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ht="15.75" customHeight="1" spans="1:25">
      <c r="A174" s="36"/>
      <c r="B174" s="36"/>
      <c r="C174" s="37"/>
      <c r="D174" s="36"/>
      <c r="E174" s="37"/>
      <c r="F174" s="36"/>
      <c r="G174" s="36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ht="15.75" customHeight="1" spans="1:25">
      <c r="A175" s="36"/>
      <c r="B175" s="36"/>
      <c r="C175" s="37"/>
      <c r="D175" s="36"/>
      <c r="E175" s="37"/>
      <c r="F175" s="36"/>
      <c r="G175" s="36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ht="15.75" customHeight="1" spans="1:25">
      <c r="A176" s="36"/>
      <c r="B176" s="36"/>
      <c r="C176" s="37"/>
      <c r="D176" s="36"/>
      <c r="E176" s="37"/>
      <c r="F176" s="36"/>
      <c r="G176" s="36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ht="15.75" customHeight="1" spans="1:25">
      <c r="A177" s="36"/>
      <c r="B177" s="36"/>
      <c r="C177" s="37"/>
      <c r="D177" s="36"/>
      <c r="E177" s="37"/>
      <c r="F177" s="36"/>
      <c r="G177" s="36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ht="15.75" customHeight="1" spans="1:25">
      <c r="A178" s="36"/>
      <c r="B178" s="36"/>
      <c r="C178" s="37"/>
      <c r="D178" s="36"/>
      <c r="E178" s="37"/>
      <c r="F178" s="36"/>
      <c r="G178" s="36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ht="15.75" customHeight="1" spans="1:25">
      <c r="A179" s="36"/>
      <c r="B179" s="36"/>
      <c r="C179" s="37"/>
      <c r="D179" s="36"/>
      <c r="E179" s="37"/>
      <c r="F179" s="36"/>
      <c r="G179" s="36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ht="15.75" customHeight="1" spans="1:25">
      <c r="A180" s="36"/>
      <c r="B180" s="36"/>
      <c r="C180" s="37"/>
      <c r="D180" s="36"/>
      <c r="E180" s="37"/>
      <c r="F180" s="36"/>
      <c r="G180" s="36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ht="15.75" customHeight="1" spans="1:25">
      <c r="A181" s="36"/>
      <c r="B181" s="36"/>
      <c r="C181" s="37"/>
      <c r="D181" s="36"/>
      <c r="E181" s="37"/>
      <c r="F181" s="36"/>
      <c r="G181" s="36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ht="15.75" customHeight="1" spans="1:25">
      <c r="A182" s="36"/>
      <c r="B182" s="36"/>
      <c r="C182" s="37"/>
      <c r="D182" s="36"/>
      <c r="E182" s="37"/>
      <c r="F182" s="36"/>
      <c r="G182" s="36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ht="15.75" customHeight="1" spans="1:25">
      <c r="A183" s="36"/>
      <c r="B183" s="36"/>
      <c r="C183" s="37"/>
      <c r="D183" s="36"/>
      <c r="E183" s="37"/>
      <c r="F183" s="36"/>
      <c r="G183" s="36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ht="15.75" customHeight="1" spans="1:25">
      <c r="A184" s="36"/>
      <c r="B184" s="36"/>
      <c r="C184" s="37"/>
      <c r="D184" s="36"/>
      <c r="E184" s="37"/>
      <c r="F184" s="36"/>
      <c r="G184" s="36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ht="15.75" customHeight="1" spans="1:25">
      <c r="A185" s="36"/>
      <c r="B185" s="36"/>
      <c r="C185" s="37"/>
      <c r="D185" s="36"/>
      <c r="E185" s="37"/>
      <c r="F185" s="36"/>
      <c r="G185" s="36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ht="15.75" customHeight="1" spans="1:25">
      <c r="A186" s="36"/>
      <c r="B186" s="36"/>
      <c r="C186" s="37"/>
      <c r="D186" s="36"/>
      <c r="E186" s="37"/>
      <c r="F186" s="36"/>
      <c r="G186" s="36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ht="15.75" customHeight="1" spans="1:25">
      <c r="A187" s="36"/>
      <c r="B187" s="36"/>
      <c r="C187" s="37"/>
      <c r="D187" s="36"/>
      <c r="E187" s="37"/>
      <c r="F187" s="36"/>
      <c r="G187" s="36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ht="15.75" customHeight="1" spans="1:25">
      <c r="A188" s="36"/>
      <c r="B188" s="36"/>
      <c r="C188" s="37"/>
      <c r="D188" s="36"/>
      <c r="E188" s="37"/>
      <c r="F188" s="36"/>
      <c r="G188" s="36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ht="15.75" customHeight="1" spans="1:25">
      <c r="A189" s="36"/>
      <c r="B189" s="36"/>
      <c r="C189" s="37"/>
      <c r="D189" s="36"/>
      <c r="E189" s="37"/>
      <c r="F189" s="36"/>
      <c r="G189" s="36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ht="15.75" customHeight="1" spans="1:25">
      <c r="A190" s="36"/>
      <c r="B190" s="36"/>
      <c r="C190" s="37"/>
      <c r="D190" s="36"/>
      <c r="E190" s="37"/>
      <c r="F190" s="36"/>
      <c r="G190" s="36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ht="15.75" customHeight="1" spans="1:25">
      <c r="A191" s="36"/>
      <c r="B191" s="36"/>
      <c r="C191" s="37"/>
      <c r="D191" s="36"/>
      <c r="E191" s="37"/>
      <c r="F191" s="36"/>
      <c r="G191" s="36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ht="15.75" customHeight="1" spans="1:25">
      <c r="A192" s="36"/>
      <c r="B192" s="36"/>
      <c r="C192" s="37"/>
      <c r="D192" s="36"/>
      <c r="E192" s="37"/>
      <c r="F192" s="36"/>
      <c r="G192" s="36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ht="15.75" customHeight="1" spans="1:25">
      <c r="A193" s="36"/>
      <c r="B193" s="36"/>
      <c r="C193" s="37"/>
      <c r="D193" s="36"/>
      <c r="E193" s="37"/>
      <c r="F193" s="36"/>
      <c r="G193" s="36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ht="15.75" customHeight="1" spans="1:25">
      <c r="A194" s="36"/>
      <c r="B194" s="36"/>
      <c r="C194" s="37"/>
      <c r="D194" s="36"/>
      <c r="E194" s="37"/>
      <c r="F194" s="36"/>
      <c r="G194" s="36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ht="15.75" customHeight="1" spans="1:25">
      <c r="A195" s="36"/>
      <c r="B195" s="36"/>
      <c r="C195" s="37"/>
      <c r="D195" s="36"/>
      <c r="E195" s="37"/>
      <c r="F195" s="36"/>
      <c r="G195" s="36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ht="15.75" customHeight="1" spans="1:25">
      <c r="A196" s="36"/>
      <c r="B196" s="36"/>
      <c r="C196" s="37"/>
      <c r="D196" s="36"/>
      <c r="E196" s="37"/>
      <c r="F196" s="36"/>
      <c r="G196" s="36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ht="15.75" customHeight="1" spans="1:25">
      <c r="A197" s="36"/>
      <c r="B197" s="36"/>
      <c r="C197" s="37"/>
      <c r="D197" s="36"/>
      <c r="E197" s="37"/>
      <c r="F197" s="36"/>
      <c r="G197" s="36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ht="15.75" customHeight="1" spans="1:25">
      <c r="A198" s="36"/>
      <c r="B198" s="36"/>
      <c r="C198" s="37"/>
      <c r="D198" s="36"/>
      <c r="E198" s="37"/>
      <c r="F198" s="36"/>
      <c r="G198" s="36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ht="15.75" customHeight="1" spans="1:25">
      <c r="A199" s="36"/>
      <c r="B199" s="36"/>
      <c r="C199" s="37"/>
      <c r="D199" s="36"/>
      <c r="E199" s="37"/>
      <c r="F199" s="36"/>
      <c r="G199" s="36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ht="15.75" customHeight="1" spans="1:25">
      <c r="A200" s="36"/>
      <c r="B200" s="36"/>
      <c r="C200" s="37"/>
      <c r="D200" s="36"/>
      <c r="E200" s="37"/>
      <c r="F200" s="36"/>
      <c r="G200" s="36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ht="15.75" customHeight="1" spans="1:25">
      <c r="A201" s="36"/>
      <c r="B201" s="36"/>
      <c r="C201" s="37"/>
      <c r="D201" s="36"/>
      <c r="E201" s="37"/>
      <c r="F201" s="36"/>
      <c r="G201" s="36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ht="15.75" customHeight="1" spans="1:25">
      <c r="A202" s="36"/>
      <c r="B202" s="36"/>
      <c r="C202" s="37"/>
      <c r="D202" s="36"/>
      <c r="E202" s="37"/>
      <c r="F202" s="36"/>
      <c r="G202" s="36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ht="15.75" customHeight="1" spans="1:25">
      <c r="A203" s="36"/>
      <c r="B203" s="36"/>
      <c r="C203" s="37"/>
      <c r="D203" s="36"/>
      <c r="E203" s="37"/>
      <c r="F203" s="36"/>
      <c r="G203" s="36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ht="15.75" customHeight="1" spans="1:25">
      <c r="A204" s="36"/>
      <c r="B204" s="36"/>
      <c r="C204" s="37"/>
      <c r="D204" s="36"/>
      <c r="E204" s="37"/>
      <c r="F204" s="36"/>
      <c r="G204" s="36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ht="15.75" customHeight="1" spans="1:25">
      <c r="A205" s="36"/>
      <c r="B205" s="36"/>
      <c r="C205" s="37"/>
      <c r="D205" s="36"/>
      <c r="E205" s="37"/>
      <c r="F205" s="36"/>
      <c r="G205" s="36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ht="15.75" customHeight="1" spans="1:25">
      <c r="A206" s="36"/>
      <c r="B206" s="36"/>
      <c r="C206" s="37"/>
      <c r="D206" s="36"/>
      <c r="E206" s="37"/>
      <c r="F206" s="36"/>
      <c r="G206" s="36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ht="15.75" customHeight="1" spans="1:25">
      <c r="A207" s="36"/>
      <c r="B207" s="36"/>
      <c r="C207" s="37"/>
      <c r="D207" s="36"/>
      <c r="E207" s="37"/>
      <c r="F207" s="36"/>
      <c r="G207" s="36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ht="15.75" customHeight="1" spans="1:25">
      <c r="A208" s="36"/>
      <c r="B208" s="36"/>
      <c r="C208" s="37"/>
      <c r="D208" s="36"/>
      <c r="E208" s="37"/>
      <c r="F208" s="36"/>
      <c r="G208" s="36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ht="15.75" customHeight="1" spans="1:25">
      <c r="A209" s="36"/>
      <c r="B209" s="36"/>
      <c r="C209" s="37"/>
      <c r="D209" s="36"/>
      <c r="E209" s="37"/>
      <c r="F209" s="36"/>
      <c r="G209" s="36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ht="15.75" customHeight="1" spans="1:25">
      <c r="A210" s="36"/>
      <c r="B210" s="36"/>
      <c r="C210" s="37"/>
      <c r="D210" s="36"/>
      <c r="E210" s="37"/>
      <c r="F210" s="36"/>
      <c r="G210" s="36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ht="15.75" customHeight="1" spans="1:25">
      <c r="A211" s="36"/>
      <c r="B211" s="36"/>
      <c r="C211" s="37"/>
      <c r="D211" s="36"/>
      <c r="E211" s="37"/>
      <c r="F211" s="36"/>
      <c r="G211" s="36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ht="15.75" customHeight="1" spans="1:25">
      <c r="A212" s="36"/>
      <c r="B212" s="36"/>
      <c r="C212" s="37"/>
      <c r="D212" s="36"/>
      <c r="E212" s="37"/>
      <c r="F212" s="36"/>
      <c r="G212" s="36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ht="15.75" customHeight="1" spans="1:25">
      <c r="A213" s="36"/>
      <c r="B213" s="36"/>
      <c r="C213" s="37"/>
      <c r="D213" s="36"/>
      <c r="E213" s="37"/>
      <c r="F213" s="36"/>
      <c r="G213" s="36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ht="15.75" customHeight="1" spans="1:25">
      <c r="A214" s="36"/>
      <c r="B214" s="36"/>
      <c r="C214" s="37"/>
      <c r="D214" s="36"/>
      <c r="E214" s="37"/>
      <c r="F214" s="36"/>
      <c r="G214" s="36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ht="15.75" customHeight="1" spans="1:25">
      <c r="A215" s="36"/>
      <c r="B215" s="36"/>
      <c r="C215" s="37"/>
      <c r="D215" s="36"/>
      <c r="E215" s="37"/>
      <c r="F215" s="36"/>
      <c r="G215" s="36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ht="15.75" customHeight="1" spans="1:25">
      <c r="A216" s="36"/>
      <c r="B216" s="36"/>
      <c r="C216" s="37"/>
      <c r="D216" s="36"/>
      <c r="E216" s="37"/>
      <c r="F216" s="36"/>
      <c r="G216" s="36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ht="15.75" customHeight="1" spans="1:25">
      <c r="A217" s="36"/>
      <c r="B217" s="36"/>
      <c r="C217" s="37"/>
      <c r="D217" s="36"/>
      <c r="E217" s="37"/>
      <c r="F217" s="36"/>
      <c r="G217" s="36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ht="15.75" customHeight="1" spans="1:25">
      <c r="A218" s="36"/>
      <c r="B218" s="36"/>
      <c r="C218" s="37"/>
      <c r="D218" s="36"/>
      <c r="E218" s="37"/>
      <c r="F218" s="36"/>
      <c r="G218" s="36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ht="15.75" customHeight="1" spans="1:25">
      <c r="A219" s="36"/>
      <c r="B219" s="36"/>
      <c r="C219" s="37"/>
      <c r="D219" s="36"/>
      <c r="E219" s="37"/>
      <c r="F219" s="36"/>
      <c r="G219" s="36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ht="15.75" customHeight="1" spans="1:25">
      <c r="A220" s="36"/>
      <c r="B220" s="36"/>
      <c r="C220" s="37"/>
      <c r="D220" s="36"/>
      <c r="E220" s="37"/>
      <c r="F220" s="36"/>
      <c r="G220" s="36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ht="15.75" customHeight="1" spans="1:25">
      <c r="A221" s="36"/>
      <c r="B221" s="36"/>
      <c r="C221" s="37"/>
      <c r="D221" s="36"/>
      <c r="E221" s="37"/>
      <c r="F221" s="36"/>
      <c r="G221" s="36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ht="15.75" customHeight="1" spans="1:25">
      <c r="A222" s="36"/>
      <c r="B222" s="36"/>
      <c r="C222" s="37"/>
      <c r="D222" s="36"/>
      <c r="E222" s="37"/>
      <c r="F222" s="36"/>
      <c r="G222" s="36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ht="15.75" customHeight="1" spans="1:25">
      <c r="A223" s="36"/>
      <c r="B223" s="36"/>
      <c r="C223" s="37"/>
      <c r="D223" s="36"/>
      <c r="E223" s="37"/>
      <c r="F223" s="36"/>
      <c r="G223" s="36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ht="15.75" customHeight="1" spans="1:25">
      <c r="A224" s="36"/>
      <c r="B224" s="36"/>
      <c r="C224" s="37"/>
      <c r="D224" s="36"/>
      <c r="E224" s="37"/>
      <c r="F224" s="36"/>
      <c r="G224" s="36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ht="15.75" customHeight="1" spans="1:25">
      <c r="A225" s="36"/>
      <c r="B225" s="36"/>
      <c r="C225" s="37"/>
      <c r="D225" s="36"/>
      <c r="E225" s="37"/>
      <c r="F225" s="36"/>
      <c r="G225" s="36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ht="15.75" customHeight="1" spans="1:25">
      <c r="A226" s="36"/>
      <c r="B226" s="36"/>
      <c r="C226" s="37"/>
      <c r="D226" s="36"/>
      <c r="E226" s="37"/>
      <c r="F226" s="36"/>
      <c r="G226" s="36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ht="15.75" customHeight="1" spans="1:25">
      <c r="A227" s="36"/>
      <c r="B227" s="36"/>
      <c r="C227" s="37"/>
      <c r="D227" s="36"/>
      <c r="E227" s="37"/>
      <c r="F227" s="36"/>
      <c r="G227" s="36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ht="15.75" customHeight="1" spans="1:25">
      <c r="A228" s="36"/>
      <c r="B228" s="36"/>
      <c r="C228" s="37"/>
      <c r="D228" s="36"/>
      <c r="E228" s="37"/>
      <c r="F228" s="36"/>
      <c r="G228" s="36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ht="15.75" customHeight="1" spans="1:25">
      <c r="A229" s="36"/>
      <c r="B229" s="36"/>
      <c r="C229" s="37"/>
      <c r="D229" s="36"/>
      <c r="E229" s="37"/>
      <c r="F229" s="36"/>
      <c r="G229" s="36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ht="15.75" customHeight="1" spans="1:25">
      <c r="A230" s="36"/>
      <c r="B230" s="36"/>
      <c r="C230" s="37"/>
      <c r="D230" s="36"/>
      <c r="E230" s="37"/>
      <c r="F230" s="36"/>
      <c r="G230" s="36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ht="15.75" customHeight="1" spans="1:25">
      <c r="A231" s="36"/>
      <c r="B231" s="36"/>
      <c r="C231" s="37"/>
      <c r="D231" s="36"/>
      <c r="E231" s="37"/>
      <c r="F231" s="36"/>
      <c r="G231" s="36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ht="15.75" customHeight="1" spans="1:25">
      <c r="A232" s="36"/>
      <c r="B232" s="36"/>
      <c r="C232" s="37"/>
      <c r="D232" s="36"/>
      <c r="E232" s="37"/>
      <c r="F232" s="36"/>
      <c r="G232" s="36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ht="15.75" customHeight="1" spans="1:25">
      <c r="A233" s="36"/>
      <c r="B233" s="36"/>
      <c r="C233" s="37"/>
      <c r="D233" s="36"/>
      <c r="E233" s="37"/>
      <c r="F233" s="36"/>
      <c r="G233" s="36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ht="15.75" customHeight="1" spans="1:25">
      <c r="A234" s="36"/>
      <c r="B234" s="36"/>
      <c r="C234" s="37"/>
      <c r="D234" s="36"/>
      <c r="E234" s="37"/>
      <c r="F234" s="36"/>
      <c r="G234" s="36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ht="15.75" customHeight="1" spans="1:25">
      <c r="A235" s="36"/>
      <c r="B235" s="36"/>
      <c r="C235" s="37"/>
      <c r="D235" s="36"/>
      <c r="E235" s="37"/>
      <c r="F235" s="36"/>
      <c r="G235" s="36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ht="15.75" customHeight="1" spans="1:25">
      <c r="A236" s="36"/>
      <c r="B236" s="36"/>
      <c r="C236" s="37"/>
      <c r="D236" s="36"/>
      <c r="E236" s="37"/>
      <c r="F236" s="36"/>
      <c r="G236" s="36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ht="15.75" customHeight="1" spans="1:25">
      <c r="A237" s="36"/>
      <c r="B237" s="36"/>
      <c r="C237" s="37"/>
      <c r="D237" s="36"/>
      <c r="E237" s="37"/>
      <c r="F237" s="36"/>
      <c r="G237" s="36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ht="15.75" customHeight="1" spans="1:25">
      <c r="A238" s="36"/>
      <c r="B238" s="36"/>
      <c r="C238" s="37"/>
      <c r="D238" s="36"/>
      <c r="E238" s="37"/>
      <c r="F238" s="36"/>
      <c r="G238" s="36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ht="15.75" customHeight="1" spans="1:25">
      <c r="A239" s="36"/>
      <c r="B239" s="36"/>
      <c r="C239" s="37"/>
      <c r="D239" s="36"/>
      <c r="E239" s="37"/>
      <c r="F239" s="36"/>
      <c r="G239" s="36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ht="15.75" customHeight="1" spans="1:25">
      <c r="A240" s="36"/>
      <c r="B240" s="36"/>
      <c r="C240" s="37"/>
      <c r="D240" s="36"/>
      <c r="E240" s="37"/>
      <c r="F240" s="36"/>
      <c r="G240" s="36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ht="15.75" customHeight="1" spans="1:25">
      <c r="A241" s="36"/>
      <c r="B241" s="36"/>
      <c r="C241" s="37"/>
      <c r="D241" s="36"/>
      <c r="E241" s="37"/>
      <c r="F241" s="36"/>
      <c r="G241" s="36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ht="15.75" customHeight="1" spans="1:25">
      <c r="A242" s="36"/>
      <c r="B242" s="36"/>
      <c r="C242" s="37"/>
      <c r="D242" s="36"/>
      <c r="E242" s="37"/>
      <c r="F242" s="36"/>
      <c r="G242" s="36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ht="15.75" customHeight="1" spans="1:25">
      <c r="A243" s="36"/>
      <c r="B243" s="36"/>
      <c r="C243" s="37"/>
      <c r="D243" s="36"/>
      <c r="E243" s="37"/>
      <c r="F243" s="36"/>
      <c r="G243" s="36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ht="15.75" customHeight="1" spans="1:25">
      <c r="A244" s="36"/>
      <c r="B244" s="36"/>
      <c r="C244" s="37"/>
      <c r="D244" s="36"/>
      <c r="E244" s="37"/>
      <c r="F244" s="36"/>
      <c r="G244" s="36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ht="15.75" customHeight="1" spans="1:25">
      <c r="A245" s="36"/>
      <c r="B245" s="36"/>
      <c r="C245" s="37"/>
      <c r="D245" s="36"/>
      <c r="E245" s="37"/>
      <c r="F245" s="36"/>
      <c r="G245" s="36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ht="15.75" customHeight="1" spans="1:25">
      <c r="A246" s="36"/>
      <c r="B246" s="36"/>
      <c r="C246" s="37"/>
      <c r="D246" s="36"/>
      <c r="E246" s="37"/>
      <c r="F246" s="36"/>
      <c r="G246" s="36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ht="15.75" customHeight="1" spans="1:25">
      <c r="A247" s="36"/>
      <c r="B247" s="36"/>
      <c r="C247" s="37"/>
      <c r="D247" s="36"/>
      <c r="E247" s="37"/>
      <c r="F247" s="36"/>
      <c r="G247" s="36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ht="15.75" customHeight="1" spans="1:25">
      <c r="A248" s="36"/>
      <c r="B248" s="36"/>
      <c r="C248" s="37"/>
      <c r="D248" s="36"/>
      <c r="E248" s="37"/>
      <c r="F248" s="36"/>
      <c r="G248" s="36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ht="15.75" customHeight="1" spans="1:25">
      <c r="A249" s="36"/>
      <c r="B249" s="36"/>
      <c r="C249" s="37"/>
      <c r="D249" s="36"/>
      <c r="E249" s="37"/>
      <c r="F249" s="36"/>
      <c r="G249" s="36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ht="15.75" customHeight="1" spans="1:25">
      <c r="A250" s="36"/>
      <c r="B250" s="36"/>
      <c r="C250" s="37"/>
      <c r="D250" s="36"/>
      <c r="E250" s="37"/>
      <c r="F250" s="36"/>
      <c r="G250" s="36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ht="15.75" customHeight="1" spans="1:25">
      <c r="A251" s="36"/>
      <c r="B251" s="36"/>
      <c r="C251" s="37"/>
      <c r="D251" s="36"/>
      <c r="E251" s="37"/>
      <c r="F251" s="36"/>
      <c r="G251" s="36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ht="15.75" customHeight="1" spans="1:25">
      <c r="A252" s="36"/>
      <c r="B252" s="36"/>
      <c r="C252" s="37"/>
      <c r="D252" s="36"/>
      <c r="E252" s="37"/>
      <c r="F252" s="36"/>
      <c r="G252" s="36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ht="15.75" customHeight="1" spans="1:25">
      <c r="A253" s="36"/>
      <c r="B253" s="36"/>
      <c r="C253" s="37"/>
      <c r="D253" s="36"/>
      <c r="E253" s="37"/>
      <c r="F253" s="36"/>
      <c r="G253" s="36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ht="15.75" customHeight="1" spans="1:25">
      <c r="A254" s="36"/>
      <c r="B254" s="36"/>
      <c r="C254" s="37"/>
      <c r="D254" s="36"/>
      <c r="E254" s="37"/>
      <c r="F254" s="36"/>
      <c r="G254" s="36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ht="15.75" customHeight="1" spans="1:25">
      <c r="A255" s="36"/>
      <c r="B255" s="36"/>
      <c r="C255" s="37"/>
      <c r="D255" s="36"/>
      <c r="E255" s="37"/>
      <c r="F255" s="36"/>
      <c r="G255" s="36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ht="15.75" customHeight="1" spans="1:25">
      <c r="A256" s="36"/>
      <c r="B256" s="36"/>
      <c r="C256" s="37"/>
      <c r="D256" s="36"/>
      <c r="E256" s="37"/>
      <c r="F256" s="36"/>
      <c r="G256" s="36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ht="15.75" customHeight="1" spans="1:25">
      <c r="A257" s="36"/>
      <c r="B257" s="36"/>
      <c r="C257" s="37"/>
      <c r="D257" s="36"/>
      <c r="E257" s="37"/>
      <c r="F257" s="36"/>
      <c r="G257" s="36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ht="15.75" customHeight="1" spans="1:25">
      <c r="A258" s="36"/>
      <c r="B258" s="36"/>
      <c r="C258" s="37"/>
      <c r="D258" s="36"/>
      <c r="E258" s="37"/>
      <c r="F258" s="36"/>
      <c r="G258" s="36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ht="15.75" customHeight="1" spans="1:25">
      <c r="A259" s="36"/>
      <c r="B259" s="36"/>
      <c r="C259" s="37"/>
      <c r="D259" s="36"/>
      <c r="E259" s="37"/>
      <c r="F259" s="36"/>
      <c r="G259" s="36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ht="15.75" customHeight="1" spans="1:25">
      <c r="A260" s="36"/>
      <c r="B260" s="36"/>
      <c r="C260" s="37"/>
      <c r="D260" s="36"/>
      <c r="E260" s="37"/>
      <c r="F260" s="36"/>
      <c r="G260" s="36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ht="15.75" customHeight="1" spans="1:25">
      <c r="A261" s="36"/>
      <c r="B261" s="36"/>
      <c r="C261" s="37"/>
      <c r="D261" s="36"/>
      <c r="E261" s="37"/>
      <c r="F261" s="36"/>
      <c r="G261" s="36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ht="15.75" customHeight="1" spans="1:25">
      <c r="A262" s="36"/>
      <c r="B262" s="36"/>
      <c r="C262" s="37"/>
      <c r="D262" s="36"/>
      <c r="E262" s="37"/>
      <c r="F262" s="36"/>
      <c r="G262" s="36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ht="15.75" customHeight="1" spans="1:25">
      <c r="A263" s="36"/>
      <c r="B263" s="36"/>
      <c r="C263" s="37"/>
      <c r="D263" s="36"/>
      <c r="E263" s="37"/>
      <c r="F263" s="36"/>
      <c r="G263" s="36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ht="15.75" customHeight="1" spans="1:25">
      <c r="A264" s="36"/>
      <c r="B264" s="36"/>
      <c r="C264" s="37"/>
      <c r="D264" s="36"/>
      <c r="E264" s="37"/>
      <c r="F264" s="36"/>
      <c r="G264" s="36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ht="15.75" customHeight="1" spans="1:25">
      <c r="A265" s="36"/>
      <c r="B265" s="36"/>
      <c r="C265" s="37"/>
      <c r="D265" s="36"/>
      <c r="E265" s="37"/>
      <c r="F265" s="36"/>
      <c r="G265" s="36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ht="15.75" customHeight="1" spans="1:25">
      <c r="A266" s="36"/>
      <c r="B266" s="36"/>
      <c r="C266" s="37"/>
      <c r="D266" s="36"/>
      <c r="E266" s="37"/>
      <c r="F266" s="36"/>
      <c r="G266" s="36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ht="15.75" customHeight="1" spans="1:25">
      <c r="A267" s="36"/>
      <c r="B267" s="36"/>
      <c r="C267" s="37"/>
      <c r="D267" s="36"/>
      <c r="E267" s="37"/>
      <c r="F267" s="36"/>
      <c r="G267" s="36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ht="15.75" customHeight="1" spans="1:25">
      <c r="A268" s="36"/>
      <c r="B268" s="36"/>
      <c r="C268" s="37"/>
      <c r="D268" s="36"/>
      <c r="E268" s="37"/>
      <c r="F268" s="36"/>
      <c r="G268" s="36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ht="15.75" customHeight="1" spans="1:25">
      <c r="A269" s="36"/>
      <c r="B269" s="36"/>
      <c r="C269" s="37"/>
      <c r="D269" s="36"/>
      <c r="E269" s="37"/>
      <c r="F269" s="36"/>
      <c r="G269" s="36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ht="15.75" customHeight="1" spans="1:25">
      <c r="A270" s="36"/>
      <c r="B270" s="36"/>
      <c r="C270" s="37"/>
      <c r="D270" s="36"/>
      <c r="E270" s="37"/>
      <c r="F270" s="36"/>
      <c r="G270" s="36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ht="15.75" customHeight="1" spans="1:25">
      <c r="A271" s="36"/>
      <c r="B271" s="36"/>
      <c r="C271" s="37"/>
      <c r="D271" s="36"/>
      <c r="E271" s="37"/>
      <c r="F271" s="36"/>
      <c r="G271" s="36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ht="15.75" customHeight="1" spans="1:25">
      <c r="A272" s="36"/>
      <c r="B272" s="36"/>
      <c r="C272" s="37"/>
      <c r="D272" s="36"/>
      <c r="E272" s="37"/>
      <c r="F272" s="36"/>
      <c r="G272" s="36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ht="15.75" customHeight="1" spans="1:25">
      <c r="A273" s="36"/>
      <c r="B273" s="36"/>
      <c r="C273" s="37"/>
      <c r="D273" s="36"/>
      <c r="E273" s="37"/>
      <c r="F273" s="36"/>
      <c r="G273" s="36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ht="15.75" customHeight="1" spans="1:25">
      <c r="A274" s="36"/>
      <c r="B274" s="36"/>
      <c r="C274" s="37"/>
      <c r="D274" s="36"/>
      <c r="E274" s="37"/>
      <c r="F274" s="36"/>
      <c r="G274" s="36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ht="15.75" customHeight="1" spans="1:25">
      <c r="A275" s="36"/>
      <c r="B275" s="36"/>
      <c r="C275" s="37"/>
      <c r="D275" s="36"/>
      <c r="E275" s="37"/>
      <c r="F275" s="36"/>
      <c r="G275" s="36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ht="15.75" customHeight="1" spans="1:25">
      <c r="A276" s="36"/>
      <c r="B276" s="36"/>
      <c r="C276" s="37"/>
      <c r="D276" s="36"/>
      <c r="E276" s="37"/>
      <c r="F276" s="36"/>
      <c r="G276" s="36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ht="15.75" customHeight="1" spans="1:25">
      <c r="A277" s="36"/>
      <c r="B277" s="36"/>
      <c r="C277" s="37"/>
      <c r="D277" s="36"/>
      <c r="E277" s="37"/>
      <c r="F277" s="36"/>
      <c r="G277" s="36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ht="15.75" customHeight="1" spans="1:25">
      <c r="A278" s="36"/>
      <c r="B278" s="36"/>
      <c r="C278" s="37"/>
      <c r="D278" s="36"/>
      <c r="E278" s="37"/>
      <c r="F278" s="36"/>
      <c r="G278" s="36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ht="15.75" customHeight="1" spans="1:25">
      <c r="A279" s="36"/>
      <c r="B279" s="36"/>
      <c r="C279" s="37"/>
      <c r="D279" s="36"/>
      <c r="E279" s="37"/>
      <c r="F279" s="36"/>
      <c r="G279" s="36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ht="15.75" customHeight="1" spans="1:25">
      <c r="A280" s="36"/>
      <c r="B280" s="36"/>
      <c r="C280" s="37"/>
      <c r="D280" s="36"/>
      <c r="E280" s="37"/>
      <c r="F280" s="36"/>
      <c r="G280" s="36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ht="15.75" customHeight="1" spans="1:25">
      <c r="A281" s="36"/>
      <c r="B281" s="36"/>
      <c r="C281" s="37"/>
      <c r="D281" s="36"/>
      <c r="E281" s="37"/>
      <c r="F281" s="36"/>
      <c r="G281" s="36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ht="15.75" customHeight="1" spans="1:25">
      <c r="A282" s="36"/>
      <c r="B282" s="36"/>
      <c r="C282" s="37"/>
      <c r="D282" s="36"/>
      <c r="E282" s="37"/>
      <c r="F282" s="36"/>
      <c r="G282" s="36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ht="15.75" customHeight="1" spans="1:25">
      <c r="A283" s="36"/>
      <c r="B283" s="36"/>
      <c r="C283" s="37"/>
      <c r="D283" s="36"/>
      <c r="E283" s="37"/>
      <c r="F283" s="36"/>
      <c r="G283" s="36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ht="15.75" customHeight="1" spans="1:25">
      <c r="A284" s="36"/>
      <c r="B284" s="36"/>
      <c r="C284" s="37"/>
      <c r="D284" s="36"/>
      <c r="E284" s="37"/>
      <c r="F284" s="36"/>
      <c r="G284" s="36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ht="15.75" customHeight="1" spans="1:25">
      <c r="A285" s="36"/>
      <c r="B285" s="36"/>
      <c r="C285" s="37"/>
      <c r="D285" s="36"/>
      <c r="E285" s="37"/>
      <c r="F285" s="36"/>
      <c r="G285" s="36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ht="15.75" customHeight="1" spans="1:25">
      <c r="A286" s="36"/>
      <c r="B286" s="36"/>
      <c r="C286" s="37"/>
      <c r="D286" s="36"/>
      <c r="E286" s="37"/>
      <c r="F286" s="36"/>
      <c r="G286" s="36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ht="15.75" customHeight="1" spans="1:25">
      <c r="A287" s="36"/>
      <c r="B287" s="36"/>
      <c r="C287" s="37"/>
      <c r="D287" s="36"/>
      <c r="E287" s="37"/>
      <c r="F287" s="36"/>
      <c r="G287" s="36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ht="15.75" customHeight="1" spans="1:25">
      <c r="A288" s="36"/>
      <c r="B288" s="36"/>
      <c r="C288" s="37"/>
      <c r="D288" s="36"/>
      <c r="E288" s="37"/>
      <c r="F288" s="36"/>
      <c r="G288" s="36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ht="15.75" customHeight="1" spans="1:25">
      <c r="A289" s="36"/>
      <c r="B289" s="36"/>
      <c r="C289" s="37"/>
      <c r="D289" s="36"/>
      <c r="E289" s="37"/>
      <c r="F289" s="36"/>
      <c r="G289" s="36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ht="15.75" customHeight="1" spans="1:25">
      <c r="A290" s="36"/>
      <c r="B290" s="36"/>
      <c r="C290" s="37"/>
      <c r="D290" s="36"/>
      <c r="E290" s="37"/>
      <c r="F290" s="36"/>
      <c r="G290" s="36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ht="15.75" customHeight="1" spans="1:25">
      <c r="A291" s="36"/>
      <c r="B291" s="36"/>
      <c r="C291" s="37"/>
      <c r="D291" s="36"/>
      <c r="E291" s="37"/>
      <c r="F291" s="36"/>
      <c r="G291" s="36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ht="15.75" customHeight="1" spans="1:25">
      <c r="A292" s="36"/>
      <c r="B292" s="36"/>
      <c r="C292" s="37"/>
      <c r="D292" s="36"/>
      <c r="E292" s="37"/>
      <c r="F292" s="36"/>
      <c r="G292" s="36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ht="15.75" customHeight="1" spans="1:25">
      <c r="A293" s="36"/>
      <c r="B293" s="36"/>
      <c r="C293" s="37"/>
      <c r="D293" s="36"/>
      <c r="E293" s="37"/>
      <c r="F293" s="36"/>
      <c r="G293" s="36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ht="15.75" customHeight="1" spans="1:25">
      <c r="A294" s="36"/>
      <c r="B294" s="36"/>
      <c r="C294" s="37"/>
      <c r="D294" s="36"/>
      <c r="E294" s="37"/>
      <c r="F294" s="36"/>
      <c r="G294" s="36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ht="15.75" customHeight="1" spans="1:25">
      <c r="A295" s="36"/>
      <c r="B295" s="36"/>
      <c r="C295" s="37"/>
      <c r="D295" s="36"/>
      <c r="E295" s="37"/>
      <c r="F295" s="36"/>
      <c r="G295" s="36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ht="15.75" customHeight="1" spans="1:25">
      <c r="A296" s="36"/>
      <c r="B296" s="36"/>
      <c r="C296" s="37"/>
      <c r="D296" s="36"/>
      <c r="E296" s="37"/>
      <c r="F296" s="36"/>
      <c r="G296" s="36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ht="15.75" customHeight="1" spans="1:25">
      <c r="A297" s="36"/>
      <c r="B297" s="36"/>
      <c r="C297" s="37"/>
      <c r="D297" s="36"/>
      <c r="E297" s="37"/>
      <c r="F297" s="36"/>
      <c r="G297" s="36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ht="15.75" customHeight="1" spans="1:25">
      <c r="A298" s="36"/>
      <c r="B298" s="36"/>
      <c r="C298" s="37"/>
      <c r="D298" s="36"/>
      <c r="E298" s="37"/>
      <c r="F298" s="36"/>
      <c r="G298" s="36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ht="15.75" customHeight="1" spans="1:25">
      <c r="A299" s="36"/>
      <c r="B299" s="36"/>
      <c r="C299" s="37"/>
      <c r="D299" s="36"/>
      <c r="E299" s="37"/>
      <c r="F299" s="36"/>
      <c r="G299" s="36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ht="15.75" customHeight="1" spans="1:25">
      <c r="A300" s="36"/>
      <c r="B300" s="36"/>
      <c r="C300" s="37"/>
      <c r="D300" s="36"/>
      <c r="E300" s="37"/>
      <c r="F300" s="36"/>
      <c r="G300" s="36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ht="15.75" customHeight="1" spans="1:25">
      <c r="A301" s="36"/>
      <c r="B301" s="36"/>
      <c r="C301" s="37"/>
      <c r="D301" s="36"/>
      <c r="E301" s="37"/>
      <c r="F301" s="36"/>
      <c r="G301" s="36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ht="15.75" customHeight="1" spans="1:25">
      <c r="A302" s="36"/>
      <c r="B302" s="36"/>
      <c r="C302" s="37"/>
      <c r="D302" s="36"/>
      <c r="E302" s="37"/>
      <c r="F302" s="36"/>
      <c r="G302" s="36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ht="15.75" customHeight="1" spans="1:25">
      <c r="A303" s="36"/>
      <c r="B303" s="36"/>
      <c r="C303" s="37"/>
      <c r="D303" s="36"/>
      <c r="E303" s="37"/>
      <c r="F303" s="36"/>
      <c r="G303" s="36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ht="15.75" customHeight="1" spans="1:25">
      <c r="A304" s="36"/>
      <c r="B304" s="36"/>
      <c r="C304" s="37"/>
      <c r="D304" s="36"/>
      <c r="E304" s="37"/>
      <c r="F304" s="36"/>
      <c r="G304" s="36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ht="15.75" customHeight="1" spans="1:25">
      <c r="A305" s="36"/>
      <c r="B305" s="36"/>
      <c r="C305" s="37"/>
      <c r="D305" s="36"/>
      <c r="E305" s="37"/>
      <c r="F305" s="36"/>
      <c r="G305" s="36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ht="15.75" customHeight="1" spans="1:25">
      <c r="A306" s="36"/>
      <c r="B306" s="36"/>
      <c r="C306" s="37"/>
      <c r="D306" s="36"/>
      <c r="E306" s="37"/>
      <c r="F306" s="36"/>
      <c r="G306" s="36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ht="15.75" customHeight="1" spans="1:25">
      <c r="A307" s="36"/>
      <c r="B307" s="36"/>
      <c r="C307" s="37"/>
      <c r="D307" s="36"/>
      <c r="E307" s="37"/>
      <c r="F307" s="36"/>
      <c r="G307" s="36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ht="15.75" customHeight="1" spans="1:25">
      <c r="A308" s="36"/>
      <c r="B308" s="36"/>
      <c r="C308" s="37"/>
      <c r="D308" s="36"/>
      <c r="E308" s="37"/>
      <c r="F308" s="36"/>
      <c r="G308" s="36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ht="15.75" customHeight="1" spans="1:25">
      <c r="A309" s="36"/>
      <c r="B309" s="36"/>
      <c r="C309" s="37"/>
      <c r="D309" s="36"/>
      <c r="E309" s="37"/>
      <c r="F309" s="36"/>
      <c r="G309" s="36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ht="15.75" customHeight="1" spans="1:25">
      <c r="A310" s="36"/>
      <c r="B310" s="36"/>
      <c r="C310" s="37"/>
      <c r="D310" s="36"/>
      <c r="E310" s="37"/>
      <c r="F310" s="36"/>
      <c r="G310" s="36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ht="15.75" customHeight="1" spans="1:25">
      <c r="A311" s="36"/>
      <c r="B311" s="36"/>
      <c r="C311" s="37"/>
      <c r="D311" s="36"/>
      <c r="E311" s="37"/>
      <c r="F311" s="36"/>
      <c r="G311" s="36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ht="15.75" customHeight="1" spans="1:25">
      <c r="A312" s="36"/>
      <c r="B312" s="36"/>
      <c r="C312" s="37"/>
      <c r="D312" s="36"/>
      <c r="E312" s="37"/>
      <c r="F312" s="36"/>
      <c r="G312" s="36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ht="15.75" customHeight="1" spans="1:25">
      <c r="A313" s="36"/>
      <c r="B313" s="36"/>
      <c r="C313" s="37"/>
      <c r="D313" s="36"/>
      <c r="E313" s="37"/>
      <c r="F313" s="36"/>
      <c r="G313" s="36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ht="15.75" customHeight="1" spans="1:25">
      <c r="A314" s="36"/>
      <c r="B314" s="36"/>
      <c r="C314" s="37"/>
      <c r="D314" s="36"/>
      <c r="E314" s="37"/>
      <c r="F314" s="36"/>
      <c r="G314" s="36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ht="15.75" customHeight="1" spans="1:25">
      <c r="A315" s="36"/>
      <c r="B315" s="36"/>
      <c r="C315" s="37"/>
      <c r="D315" s="36"/>
      <c r="E315" s="37"/>
      <c r="F315" s="36"/>
      <c r="G315" s="36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ht="15.75" customHeight="1" spans="1:25">
      <c r="A316" s="36"/>
      <c r="B316" s="36"/>
      <c r="C316" s="37"/>
      <c r="D316" s="36"/>
      <c r="E316" s="37"/>
      <c r="F316" s="36"/>
      <c r="G316" s="36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ht="15.75" customHeight="1" spans="1:25">
      <c r="A317" s="36"/>
      <c r="B317" s="36"/>
      <c r="C317" s="37"/>
      <c r="D317" s="36"/>
      <c r="E317" s="37"/>
      <c r="F317" s="36"/>
      <c r="G317" s="36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ht="15.75" customHeight="1" spans="1:25">
      <c r="A318" s="36"/>
      <c r="B318" s="36"/>
      <c r="C318" s="37"/>
      <c r="D318" s="36"/>
      <c r="E318" s="37"/>
      <c r="F318" s="36"/>
      <c r="G318" s="36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ht="15.75" customHeight="1" spans="1:25">
      <c r="A319" s="36"/>
      <c r="B319" s="36"/>
      <c r="C319" s="37"/>
      <c r="D319" s="36"/>
      <c r="E319" s="37"/>
      <c r="F319" s="36"/>
      <c r="G319" s="36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ht="15.75" customHeight="1" spans="1:25">
      <c r="A320" s="36"/>
      <c r="B320" s="36"/>
      <c r="C320" s="37"/>
      <c r="D320" s="36"/>
      <c r="E320" s="37"/>
      <c r="F320" s="36"/>
      <c r="G320" s="36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ht="15.75" customHeight="1" spans="1:25">
      <c r="A321" s="36"/>
      <c r="B321" s="36"/>
      <c r="C321" s="37"/>
      <c r="D321" s="36"/>
      <c r="E321" s="37"/>
      <c r="F321" s="36"/>
      <c r="G321" s="36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ht="15.75" customHeight="1" spans="1:25">
      <c r="A322" s="36"/>
      <c r="B322" s="36"/>
      <c r="C322" s="37"/>
      <c r="D322" s="36"/>
      <c r="E322" s="37"/>
      <c r="F322" s="36"/>
      <c r="G322" s="36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ht="15.75" customHeight="1" spans="1:25">
      <c r="A323" s="36"/>
      <c r="B323" s="36"/>
      <c r="C323" s="37"/>
      <c r="D323" s="36"/>
      <c r="E323" s="37"/>
      <c r="F323" s="36"/>
      <c r="G323" s="36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ht="15.75" customHeight="1" spans="1:25">
      <c r="A324" s="36"/>
      <c r="B324" s="36"/>
      <c r="C324" s="37"/>
      <c r="D324" s="36"/>
      <c r="E324" s="37"/>
      <c r="F324" s="36"/>
      <c r="G324" s="36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ht="15.75" customHeight="1" spans="1:25">
      <c r="A325" s="36"/>
      <c r="B325" s="36"/>
      <c r="C325" s="37"/>
      <c r="D325" s="36"/>
      <c r="E325" s="37"/>
      <c r="F325" s="36"/>
      <c r="G325" s="36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ht="15.75" customHeight="1" spans="1:25">
      <c r="A326" s="36"/>
      <c r="B326" s="36"/>
      <c r="C326" s="37"/>
      <c r="D326" s="36"/>
      <c r="E326" s="37"/>
      <c r="F326" s="36"/>
      <c r="G326" s="36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ht="15.75" customHeight="1" spans="1:25">
      <c r="A327" s="36"/>
      <c r="B327" s="36"/>
      <c r="C327" s="37"/>
      <c r="D327" s="36"/>
      <c r="E327" s="37"/>
      <c r="F327" s="36"/>
      <c r="G327" s="36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ht="15.75" customHeight="1" spans="1:25">
      <c r="A328" s="36"/>
      <c r="B328" s="36"/>
      <c r="C328" s="37"/>
      <c r="D328" s="36"/>
      <c r="E328" s="37"/>
      <c r="F328" s="36"/>
      <c r="G328" s="36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ht="15.75" customHeight="1" spans="1:25">
      <c r="A329" s="36"/>
      <c r="B329" s="36"/>
      <c r="C329" s="37"/>
      <c r="D329" s="36"/>
      <c r="E329" s="37"/>
      <c r="F329" s="36"/>
      <c r="G329" s="36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ht="15.75" customHeight="1" spans="1:25">
      <c r="A330" s="36"/>
      <c r="B330" s="36"/>
      <c r="C330" s="37"/>
      <c r="D330" s="36"/>
      <c r="E330" s="37"/>
      <c r="F330" s="36"/>
      <c r="G330" s="36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ht="15.75" customHeight="1" spans="1:25">
      <c r="A331" s="36"/>
      <c r="B331" s="36"/>
      <c r="C331" s="37"/>
      <c r="D331" s="36"/>
      <c r="E331" s="37"/>
      <c r="F331" s="36"/>
      <c r="G331" s="36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ht="15.75" customHeight="1" spans="1:25">
      <c r="A332" s="36"/>
      <c r="B332" s="36"/>
      <c r="C332" s="37"/>
      <c r="D332" s="36"/>
      <c r="E332" s="37"/>
      <c r="F332" s="36"/>
      <c r="G332" s="36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ht="15.75" customHeight="1" spans="1:25">
      <c r="A333" s="36"/>
      <c r="B333" s="36"/>
      <c r="C333" s="37"/>
      <c r="D333" s="36"/>
      <c r="E333" s="37"/>
      <c r="F333" s="36"/>
      <c r="G333" s="36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ht="15.75" customHeight="1" spans="1:25">
      <c r="A334" s="36"/>
      <c r="B334" s="36"/>
      <c r="C334" s="37"/>
      <c r="D334" s="36"/>
      <c r="E334" s="37"/>
      <c r="F334" s="36"/>
      <c r="G334" s="36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ht="15.75" customHeight="1" spans="1:25">
      <c r="A335" s="36"/>
      <c r="B335" s="36"/>
      <c r="C335" s="37"/>
      <c r="D335" s="36"/>
      <c r="E335" s="37"/>
      <c r="F335" s="36"/>
      <c r="G335" s="36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ht="15.75" customHeight="1" spans="1:25">
      <c r="A336" s="36"/>
      <c r="B336" s="36"/>
      <c r="C336" s="37"/>
      <c r="D336" s="36"/>
      <c r="E336" s="37"/>
      <c r="F336" s="36"/>
      <c r="G336" s="36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ht="15.75" customHeight="1" spans="1:25">
      <c r="A337" s="36"/>
      <c r="B337" s="36"/>
      <c r="C337" s="37"/>
      <c r="D337" s="36"/>
      <c r="E337" s="37"/>
      <c r="F337" s="36"/>
      <c r="G337" s="36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ht="15.75" customHeight="1" spans="1:25">
      <c r="A338" s="36"/>
      <c r="B338" s="36"/>
      <c r="C338" s="37"/>
      <c r="D338" s="36"/>
      <c r="E338" s="37"/>
      <c r="F338" s="36"/>
      <c r="G338" s="36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ht="15.75" customHeight="1" spans="1:25">
      <c r="A339" s="36"/>
      <c r="B339" s="36"/>
      <c r="C339" s="37"/>
      <c r="D339" s="36"/>
      <c r="E339" s="37"/>
      <c r="F339" s="36"/>
      <c r="G339" s="36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ht="15.75" customHeight="1" spans="1:25">
      <c r="A340" s="36"/>
      <c r="B340" s="36"/>
      <c r="C340" s="37"/>
      <c r="D340" s="36"/>
      <c r="E340" s="37"/>
      <c r="F340" s="36"/>
      <c r="G340" s="36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ht="15.75" customHeight="1" spans="1:25">
      <c r="A341" s="36"/>
      <c r="B341" s="36"/>
      <c r="C341" s="37"/>
      <c r="D341" s="36"/>
      <c r="E341" s="37"/>
      <c r="F341" s="36"/>
      <c r="G341" s="36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ht="15.75" customHeight="1" spans="1:25">
      <c r="A342" s="36"/>
      <c r="B342" s="36"/>
      <c r="C342" s="37"/>
      <c r="D342" s="36"/>
      <c r="E342" s="37"/>
      <c r="F342" s="36"/>
      <c r="G342" s="36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ht="15.75" customHeight="1" spans="1:25">
      <c r="A343" s="36"/>
      <c r="B343" s="36"/>
      <c r="C343" s="37"/>
      <c r="D343" s="36"/>
      <c r="E343" s="37"/>
      <c r="F343" s="36"/>
      <c r="G343" s="36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ht="15.75" customHeight="1" spans="1:25">
      <c r="A344" s="36"/>
      <c r="B344" s="36"/>
      <c r="C344" s="37"/>
      <c r="D344" s="36"/>
      <c r="E344" s="37"/>
      <c r="F344" s="36"/>
      <c r="G344" s="36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ht="15.75" customHeight="1" spans="1:25">
      <c r="A345" s="36"/>
      <c r="B345" s="36"/>
      <c r="C345" s="37"/>
      <c r="D345" s="36"/>
      <c r="E345" s="37"/>
      <c r="F345" s="36"/>
      <c r="G345" s="36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ht="15.75" customHeight="1" spans="1:25">
      <c r="A346" s="36"/>
      <c r="B346" s="36"/>
      <c r="C346" s="37"/>
      <c r="D346" s="36"/>
      <c r="E346" s="37"/>
      <c r="F346" s="36"/>
      <c r="G346" s="36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ht="15.75" customHeight="1" spans="1:25">
      <c r="A347" s="36"/>
      <c r="B347" s="36"/>
      <c r="C347" s="37"/>
      <c r="D347" s="36"/>
      <c r="E347" s="37"/>
      <c r="F347" s="36"/>
      <c r="G347" s="36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ht="15.75" customHeight="1" spans="1:25">
      <c r="A348" s="36"/>
      <c r="B348" s="36"/>
      <c r="C348" s="37"/>
      <c r="D348" s="36"/>
      <c r="E348" s="37"/>
      <c r="F348" s="36"/>
      <c r="G348" s="36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ht="15.75" customHeight="1" spans="1:25">
      <c r="A349" s="36"/>
      <c r="B349" s="36"/>
      <c r="C349" s="37"/>
      <c r="D349" s="36"/>
      <c r="E349" s="37"/>
      <c r="F349" s="36"/>
      <c r="G349" s="36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ht="15.75" customHeight="1" spans="1:25">
      <c r="A350" s="36"/>
      <c r="B350" s="36"/>
      <c r="C350" s="37"/>
      <c r="D350" s="36"/>
      <c r="E350" s="37"/>
      <c r="F350" s="36"/>
      <c r="G350" s="36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ht="15.75" customHeight="1" spans="1:25">
      <c r="A351" s="36"/>
      <c r="B351" s="36"/>
      <c r="C351" s="37"/>
      <c r="D351" s="36"/>
      <c r="E351" s="37"/>
      <c r="F351" s="36"/>
      <c r="G351" s="36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ht="15.75" customHeight="1" spans="1:25">
      <c r="A352" s="36"/>
      <c r="B352" s="36"/>
      <c r="C352" s="37"/>
      <c r="D352" s="36"/>
      <c r="E352" s="37"/>
      <c r="F352" s="36"/>
      <c r="G352" s="36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ht="15.75" customHeight="1" spans="1:25">
      <c r="A353" s="36"/>
      <c r="B353" s="36"/>
      <c r="C353" s="37"/>
      <c r="D353" s="36"/>
      <c r="E353" s="37"/>
      <c r="F353" s="36"/>
      <c r="G353" s="36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ht="15.75" customHeight="1" spans="1:25">
      <c r="A354" s="36"/>
      <c r="B354" s="36"/>
      <c r="C354" s="37"/>
      <c r="D354" s="36"/>
      <c r="E354" s="37"/>
      <c r="F354" s="36"/>
      <c r="G354" s="36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ht="15.75" customHeight="1" spans="1:25">
      <c r="A355" s="36"/>
      <c r="B355" s="36"/>
      <c r="C355" s="37"/>
      <c r="D355" s="36"/>
      <c r="E355" s="37"/>
      <c r="F355" s="36"/>
      <c r="G355" s="36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ht="15.75" customHeight="1" spans="1:25">
      <c r="A356" s="36"/>
      <c r="B356" s="36"/>
      <c r="C356" s="37"/>
      <c r="D356" s="36"/>
      <c r="E356" s="37"/>
      <c r="F356" s="36"/>
      <c r="G356" s="36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ht="15.75" customHeight="1" spans="1:25">
      <c r="A357" s="36"/>
      <c r="B357" s="36"/>
      <c r="C357" s="37"/>
      <c r="D357" s="36"/>
      <c r="E357" s="37"/>
      <c r="F357" s="36"/>
      <c r="G357" s="36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ht="15.75" customHeight="1" spans="1:25">
      <c r="A358" s="36"/>
      <c r="B358" s="36"/>
      <c r="C358" s="37"/>
      <c r="D358" s="36"/>
      <c r="E358" s="37"/>
      <c r="F358" s="36"/>
      <c r="G358" s="36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ht="15.75" customHeight="1" spans="1:25">
      <c r="A359" s="36"/>
      <c r="B359" s="36"/>
      <c r="C359" s="37"/>
      <c r="D359" s="36"/>
      <c r="E359" s="37"/>
      <c r="F359" s="36"/>
      <c r="G359" s="36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ht="15.75" customHeight="1" spans="1:25">
      <c r="A360" s="36"/>
      <c r="B360" s="36"/>
      <c r="C360" s="37"/>
      <c r="D360" s="36"/>
      <c r="E360" s="37"/>
      <c r="F360" s="36"/>
      <c r="G360" s="36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ht="15.75" customHeight="1" spans="1:25">
      <c r="A361" s="36"/>
      <c r="B361" s="36"/>
      <c r="C361" s="37"/>
      <c r="D361" s="36"/>
      <c r="E361" s="37"/>
      <c r="F361" s="36"/>
      <c r="G361" s="36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ht="15.75" customHeight="1" spans="1:25">
      <c r="A362" s="36"/>
      <c r="B362" s="36"/>
      <c r="C362" s="37"/>
      <c r="D362" s="36"/>
      <c r="E362" s="37"/>
      <c r="F362" s="36"/>
      <c r="G362" s="36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ht="15.75" customHeight="1" spans="1:25">
      <c r="A363" s="36"/>
      <c r="B363" s="36"/>
      <c r="C363" s="37"/>
      <c r="D363" s="36"/>
      <c r="E363" s="37"/>
      <c r="F363" s="36"/>
      <c r="G363" s="36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ht="15.75" customHeight="1" spans="1:25">
      <c r="A364" s="36"/>
      <c r="B364" s="36"/>
      <c r="C364" s="37"/>
      <c r="D364" s="36"/>
      <c r="E364" s="37"/>
      <c r="F364" s="36"/>
      <c r="G364" s="36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ht="15.75" customHeight="1" spans="1:25">
      <c r="A365" s="36"/>
      <c r="B365" s="36"/>
      <c r="C365" s="37"/>
      <c r="D365" s="36"/>
      <c r="E365" s="37"/>
      <c r="F365" s="36"/>
      <c r="G365" s="36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ht="15.75" customHeight="1" spans="1:25">
      <c r="A366" s="36"/>
      <c r="B366" s="36"/>
      <c r="C366" s="37"/>
      <c r="D366" s="36"/>
      <c r="E366" s="37"/>
      <c r="F366" s="36"/>
      <c r="G366" s="36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ht="15.75" customHeight="1" spans="1:25">
      <c r="A367" s="36"/>
      <c r="B367" s="36"/>
      <c r="C367" s="37"/>
      <c r="D367" s="36"/>
      <c r="E367" s="37"/>
      <c r="F367" s="36"/>
      <c r="G367" s="36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ht="15.75" customHeight="1" spans="1:25">
      <c r="A368" s="36"/>
      <c r="B368" s="36"/>
      <c r="C368" s="37"/>
      <c r="D368" s="36"/>
      <c r="E368" s="37"/>
      <c r="F368" s="36"/>
      <c r="G368" s="36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ht="15.75" customHeight="1" spans="1:25">
      <c r="A369" s="36"/>
      <c r="B369" s="36"/>
      <c r="C369" s="37"/>
      <c r="D369" s="36"/>
      <c r="E369" s="37"/>
      <c r="F369" s="36"/>
      <c r="G369" s="36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ht="15.75" customHeight="1" spans="1:25">
      <c r="A370" s="36"/>
      <c r="B370" s="36"/>
      <c r="C370" s="37"/>
      <c r="D370" s="36"/>
      <c r="E370" s="37"/>
      <c r="F370" s="36"/>
      <c r="G370" s="36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ht="15.75" customHeight="1" spans="1:25">
      <c r="A371" s="36"/>
      <c r="B371" s="36"/>
      <c r="C371" s="37"/>
      <c r="D371" s="36"/>
      <c r="E371" s="37"/>
      <c r="F371" s="36"/>
      <c r="G371" s="36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ht="15.75" customHeight="1" spans="1:25">
      <c r="A372" s="36"/>
      <c r="B372" s="36"/>
      <c r="C372" s="37"/>
      <c r="D372" s="36"/>
      <c r="E372" s="37"/>
      <c r="F372" s="36"/>
      <c r="G372" s="36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ht="15.75" customHeight="1" spans="1:25">
      <c r="A373" s="36"/>
      <c r="B373" s="36"/>
      <c r="C373" s="37"/>
      <c r="D373" s="36"/>
      <c r="E373" s="37"/>
      <c r="F373" s="36"/>
      <c r="G373" s="36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ht="15.75" customHeight="1" spans="1:25">
      <c r="A374" s="36"/>
      <c r="B374" s="36"/>
      <c r="C374" s="37"/>
      <c r="D374" s="36"/>
      <c r="E374" s="37"/>
      <c r="F374" s="36"/>
      <c r="G374" s="36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ht="15.75" customHeight="1" spans="1:25">
      <c r="A375" s="36"/>
      <c r="B375" s="36"/>
      <c r="C375" s="37"/>
      <c r="D375" s="36"/>
      <c r="E375" s="37"/>
      <c r="F375" s="36"/>
      <c r="G375" s="36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ht="15.75" customHeight="1" spans="1:25">
      <c r="A376" s="36"/>
      <c r="B376" s="36"/>
      <c r="C376" s="37"/>
      <c r="D376" s="36"/>
      <c r="E376" s="37"/>
      <c r="F376" s="36"/>
      <c r="G376" s="36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ht="15.75" customHeight="1" spans="1:25">
      <c r="A377" s="36"/>
      <c r="B377" s="36"/>
      <c r="C377" s="37"/>
      <c r="D377" s="36"/>
      <c r="E377" s="37"/>
      <c r="F377" s="36"/>
      <c r="G377" s="36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ht="15.75" customHeight="1" spans="1:25">
      <c r="A378" s="36"/>
      <c r="B378" s="36"/>
      <c r="C378" s="37"/>
      <c r="D378" s="36"/>
      <c r="E378" s="37"/>
      <c r="F378" s="36"/>
      <c r="G378" s="36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ht="15.75" customHeight="1" spans="1:25">
      <c r="A379" s="36"/>
      <c r="B379" s="36"/>
      <c r="C379" s="37"/>
      <c r="D379" s="36"/>
      <c r="E379" s="37"/>
      <c r="F379" s="36"/>
      <c r="G379" s="36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ht="15.75" customHeight="1" spans="1:25">
      <c r="A380" s="36"/>
      <c r="B380" s="36"/>
      <c r="C380" s="37"/>
      <c r="D380" s="36"/>
      <c r="E380" s="37"/>
      <c r="F380" s="36"/>
      <c r="G380" s="36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ht="15.75" customHeight="1" spans="1:25">
      <c r="A381" s="36"/>
      <c r="B381" s="36"/>
      <c r="C381" s="37"/>
      <c r="D381" s="36"/>
      <c r="E381" s="37"/>
      <c r="F381" s="36"/>
      <c r="G381" s="36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ht="15.75" customHeight="1" spans="1:25">
      <c r="A382" s="36"/>
      <c r="B382" s="36"/>
      <c r="C382" s="37"/>
      <c r="D382" s="36"/>
      <c r="E382" s="37"/>
      <c r="F382" s="36"/>
      <c r="G382" s="36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ht="15.75" customHeight="1" spans="1:25">
      <c r="A383" s="36"/>
      <c r="B383" s="36"/>
      <c r="C383" s="37"/>
      <c r="D383" s="36"/>
      <c r="E383" s="37"/>
      <c r="F383" s="36"/>
      <c r="G383" s="36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ht="15.75" customHeight="1" spans="1:25">
      <c r="A384" s="36"/>
      <c r="B384" s="36"/>
      <c r="C384" s="37"/>
      <c r="D384" s="36"/>
      <c r="E384" s="37"/>
      <c r="F384" s="36"/>
      <c r="G384" s="36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ht="15.75" customHeight="1" spans="1:25">
      <c r="A385" s="36"/>
      <c r="B385" s="36"/>
      <c r="C385" s="37"/>
      <c r="D385" s="36"/>
      <c r="E385" s="37"/>
      <c r="F385" s="36"/>
      <c r="G385" s="36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ht="15.75" customHeight="1" spans="1:25">
      <c r="A386" s="36"/>
      <c r="B386" s="36"/>
      <c r="C386" s="37"/>
      <c r="D386" s="36"/>
      <c r="E386" s="37"/>
      <c r="F386" s="36"/>
      <c r="G386" s="36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ht="15.75" customHeight="1" spans="1:25">
      <c r="A387" s="36"/>
      <c r="B387" s="36"/>
      <c r="C387" s="37"/>
      <c r="D387" s="36"/>
      <c r="E387" s="37"/>
      <c r="F387" s="36"/>
      <c r="G387" s="36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ht="15.75" customHeight="1" spans="1:25">
      <c r="A388" s="36"/>
      <c r="B388" s="36"/>
      <c r="C388" s="37"/>
      <c r="D388" s="36"/>
      <c r="E388" s="37"/>
      <c r="F388" s="36"/>
      <c r="G388" s="36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ht="15.75" customHeight="1" spans="1:25">
      <c r="A389" s="36"/>
      <c r="B389" s="36"/>
      <c r="C389" s="37"/>
      <c r="D389" s="36"/>
      <c r="E389" s="37"/>
      <c r="F389" s="36"/>
      <c r="G389" s="36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ht="15.75" customHeight="1" spans="1:25">
      <c r="A390" s="36"/>
      <c r="B390" s="36"/>
      <c r="C390" s="37"/>
      <c r="D390" s="36"/>
      <c r="E390" s="37"/>
      <c r="F390" s="36"/>
      <c r="G390" s="36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ht="15.75" customHeight="1" spans="1:25">
      <c r="A391" s="36"/>
      <c r="B391" s="36"/>
      <c r="C391" s="37"/>
      <c r="D391" s="36"/>
      <c r="E391" s="37"/>
      <c r="F391" s="36"/>
      <c r="G391" s="36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ht="15.75" customHeight="1" spans="1:25">
      <c r="A392" s="36"/>
      <c r="B392" s="36"/>
      <c r="C392" s="37"/>
      <c r="D392" s="36"/>
      <c r="E392" s="37"/>
      <c r="F392" s="36"/>
      <c r="G392" s="36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ht="15.75" customHeight="1" spans="1:25">
      <c r="A393" s="36"/>
      <c r="B393" s="36"/>
      <c r="C393" s="37"/>
      <c r="D393" s="36"/>
      <c r="E393" s="37"/>
      <c r="F393" s="36"/>
      <c r="G393" s="36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ht="15.75" customHeight="1" spans="1:25">
      <c r="A394" s="36"/>
      <c r="B394" s="36"/>
      <c r="C394" s="37"/>
      <c r="D394" s="36"/>
      <c r="E394" s="37"/>
      <c r="F394" s="36"/>
      <c r="G394" s="36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ht="15.75" customHeight="1" spans="1:25">
      <c r="A395" s="36"/>
      <c r="B395" s="36"/>
      <c r="C395" s="37"/>
      <c r="D395" s="36"/>
      <c r="E395" s="37"/>
      <c r="F395" s="36"/>
      <c r="G395" s="36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ht="15.75" customHeight="1" spans="1:25">
      <c r="A396" s="36"/>
      <c r="B396" s="36"/>
      <c r="C396" s="37"/>
      <c r="D396" s="36"/>
      <c r="E396" s="37"/>
      <c r="F396" s="36"/>
      <c r="G396" s="36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ht="15.75" customHeight="1" spans="1:25">
      <c r="A397" s="36"/>
      <c r="B397" s="36"/>
      <c r="C397" s="37"/>
      <c r="D397" s="36"/>
      <c r="E397" s="37"/>
      <c r="F397" s="36"/>
      <c r="G397" s="36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ht="15.75" customHeight="1" spans="1:25">
      <c r="A398" s="36"/>
      <c r="B398" s="36"/>
      <c r="C398" s="37"/>
      <c r="D398" s="36"/>
      <c r="E398" s="37"/>
      <c r="F398" s="36"/>
      <c r="G398" s="36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ht="15.75" customHeight="1" spans="1:25">
      <c r="A399" s="36"/>
      <c r="B399" s="36"/>
      <c r="C399" s="37"/>
      <c r="D399" s="36"/>
      <c r="E399" s="37"/>
      <c r="F399" s="36"/>
      <c r="G399" s="36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ht="15.75" customHeight="1" spans="1:25">
      <c r="A400" s="36"/>
      <c r="B400" s="36"/>
      <c r="C400" s="37"/>
      <c r="D400" s="36"/>
      <c r="E400" s="37"/>
      <c r="F400" s="36"/>
      <c r="G400" s="36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ht="15.75" customHeight="1" spans="1:25">
      <c r="A401" s="36"/>
      <c r="B401" s="36"/>
      <c r="C401" s="37"/>
      <c r="D401" s="36"/>
      <c r="E401" s="37"/>
      <c r="F401" s="36"/>
      <c r="G401" s="36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ht="15.75" customHeight="1" spans="1:25">
      <c r="A402" s="36"/>
      <c r="B402" s="36"/>
      <c r="C402" s="37"/>
      <c r="D402" s="36"/>
      <c r="E402" s="37"/>
      <c r="F402" s="36"/>
      <c r="G402" s="36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ht="15.75" customHeight="1" spans="1:25">
      <c r="A403" s="36"/>
      <c r="B403" s="36"/>
      <c r="C403" s="37"/>
      <c r="D403" s="36"/>
      <c r="E403" s="37"/>
      <c r="F403" s="36"/>
      <c r="G403" s="36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ht="15.75" customHeight="1" spans="1:25">
      <c r="A404" s="36"/>
      <c r="B404" s="36"/>
      <c r="C404" s="37"/>
      <c r="D404" s="36"/>
      <c r="E404" s="37"/>
      <c r="F404" s="36"/>
      <c r="G404" s="36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ht="15.75" customHeight="1" spans="1:25">
      <c r="A405" s="36"/>
      <c r="B405" s="36"/>
      <c r="C405" s="37"/>
      <c r="D405" s="36"/>
      <c r="E405" s="37"/>
      <c r="F405" s="36"/>
      <c r="G405" s="36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ht="15.75" customHeight="1" spans="1:25">
      <c r="A406" s="36"/>
      <c r="B406" s="36"/>
      <c r="C406" s="37"/>
      <c r="D406" s="36"/>
      <c r="E406" s="37"/>
      <c r="F406" s="36"/>
      <c r="G406" s="36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ht="15.75" customHeight="1" spans="1:25">
      <c r="A407" s="36"/>
      <c r="B407" s="36"/>
      <c r="C407" s="37"/>
      <c r="D407" s="36"/>
      <c r="E407" s="37"/>
      <c r="F407" s="36"/>
      <c r="G407" s="36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ht="15.75" customHeight="1" spans="1:25">
      <c r="A408" s="36"/>
      <c r="B408" s="36"/>
      <c r="C408" s="37"/>
      <c r="D408" s="36"/>
      <c r="E408" s="37"/>
      <c r="F408" s="36"/>
      <c r="G408" s="36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ht="15.75" customHeight="1" spans="1:25">
      <c r="A409" s="36"/>
      <c r="B409" s="36"/>
      <c r="C409" s="37"/>
      <c r="D409" s="36"/>
      <c r="E409" s="37"/>
      <c r="F409" s="36"/>
      <c r="G409" s="36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ht="15.75" customHeight="1" spans="1:25">
      <c r="A410" s="36"/>
      <c r="B410" s="36"/>
      <c r="C410" s="37"/>
      <c r="D410" s="36"/>
      <c r="E410" s="37"/>
      <c r="F410" s="36"/>
      <c r="G410" s="36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ht="15.75" customHeight="1" spans="1:25">
      <c r="A411" s="36"/>
      <c r="B411" s="36"/>
      <c r="C411" s="37"/>
      <c r="D411" s="36"/>
      <c r="E411" s="37"/>
      <c r="F411" s="36"/>
      <c r="G411" s="36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ht="15.75" customHeight="1" spans="1:25">
      <c r="A412" s="36"/>
      <c r="B412" s="36"/>
      <c r="C412" s="37"/>
      <c r="D412" s="36"/>
      <c r="E412" s="37"/>
      <c r="F412" s="36"/>
      <c r="G412" s="36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ht="15.75" customHeight="1" spans="1:25">
      <c r="A413" s="36"/>
      <c r="B413" s="36"/>
      <c r="C413" s="37"/>
      <c r="D413" s="36"/>
      <c r="E413" s="37"/>
      <c r="F413" s="36"/>
      <c r="G413" s="36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ht="15.75" customHeight="1" spans="1:25">
      <c r="A414" s="36"/>
      <c r="B414" s="36"/>
      <c r="C414" s="37"/>
      <c r="D414" s="36"/>
      <c r="E414" s="37"/>
      <c r="F414" s="36"/>
      <c r="G414" s="36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ht="15.75" customHeight="1" spans="1:25">
      <c r="A415" s="36"/>
      <c r="B415" s="36"/>
      <c r="C415" s="37"/>
      <c r="D415" s="36"/>
      <c r="E415" s="37"/>
      <c r="F415" s="36"/>
      <c r="G415" s="36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ht="15.75" customHeight="1" spans="1:25">
      <c r="A416" s="36"/>
      <c r="B416" s="36"/>
      <c r="C416" s="37"/>
      <c r="D416" s="36"/>
      <c r="E416" s="37"/>
      <c r="F416" s="36"/>
      <c r="G416" s="36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ht="15.75" customHeight="1" spans="1:25">
      <c r="A417" s="36"/>
      <c r="B417" s="36"/>
      <c r="C417" s="37"/>
      <c r="D417" s="36"/>
      <c r="E417" s="37"/>
      <c r="F417" s="36"/>
      <c r="G417" s="36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ht="15.75" customHeight="1" spans="1:25">
      <c r="A418" s="36"/>
      <c r="B418" s="36"/>
      <c r="C418" s="37"/>
      <c r="D418" s="36"/>
      <c r="E418" s="37"/>
      <c r="F418" s="36"/>
      <c r="G418" s="36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ht="15.75" customHeight="1" spans="1:25">
      <c r="A419" s="36"/>
      <c r="B419" s="36"/>
      <c r="C419" s="37"/>
      <c r="D419" s="36"/>
      <c r="E419" s="37"/>
      <c r="F419" s="36"/>
      <c r="G419" s="36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ht="15.75" customHeight="1" spans="1:25">
      <c r="A420" s="36"/>
      <c r="B420" s="36"/>
      <c r="C420" s="37"/>
      <c r="D420" s="36"/>
      <c r="E420" s="37"/>
      <c r="F420" s="36"/>
      <c r="G420" s="36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ht="15.75" customHeight="1" spans="1:25">
      <c r="A421" s="36"/>
      <c r="B421" s="36"/>
      <c r="C421" s="37"/>
      <c r="D421" s="36"/>
      <c r="E421" s="37"/>
      <c r="F421" s="36"/>
      <c r="G421" s="36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ht="15.75" customHeight="1" spans="1:25">
      <c r="A422" s="36"/>
      <c r="B422" s="36"/>
      <c r="C422" s="37"/>
      <c r="D422" s="36"/>
      <c r="E422" s="37"/>
      <c r="F422" s="36"/>
      <c r="G422" s="36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ht="15.75" customHeight="1" spans="1:25">
      <c r="A423" s="36"/>
      <c r="B423" s="36"/>
      <c r="C423" s="37"/>
      <c r="D423" s="36"/>
      <c r="E423" s="37"/>
      <c r="F423" s="36"/>
      <c r="G423" s="36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ht="15.75" customHeight="1" spans="1:25">
      <c r="A424" s="36"/>
      <c r="B424" s="36"/>
      <c r="C424" s="37"/>
      <c r="D424" s="36"/>
      <c r="E424" s="37"/>
      <c r="F424" s="36"/>
      <c r="G424" s="36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ht="15.75" customHeight="1" spans="1:25">
      <c r="A425" s="36"/>
      <c r="B425" s="36"/>
      <c r="C425" s="37"/>
      <c r="D425" s="36"/>
      <c r="E425" s="37"/>
      <c r="F425" s="36"/>
      <c r="G425" s="36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ht="15.75" customHeight="1" spans="1:25">
      <c r="A426" s="36"/>
      <c r="B426" s="36"/>
      <c r="C426" s="37"/>
      <c r="D426" s="36"/>
      <c r="E426" s="37"/>
      <c r="F426" s="36"/>
      <c r="G426" s="36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ht="15.75" customHeight="1" spans="1:25">
      <c r="A427" s="36"/>
      <c r="B427" s="36"/>
      <c r="C427" s="37"/>
      <c r="D427" s="36"/>
      <c r="E427" s="37"/>
      <c r="F427" s="36"/>
      <c r="G427" s="36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ht="15.75" customHeight="1" spans="1:25">
      <c r="A428" s="36"/>
      <c r="B428" s="36"/>
      <c r="C428" s="37"/>
      <c r="D428" s="36"/>
      <c r="E428" s="37"/>
      <c r="F428" s="36"/>
      <c r="G428" s="36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ht="15.75" customHeight="1" spans="1:25">
      <c r="A429" s="36"/>
      <c r="B429" s="36"/>
      <c r="C429" s="37"/>
      <c r="D429" s="36"/>
      <c r="E429" s="37"/>
      <c r="F429" s="36"/>
      <c r="G429" s="36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ht="15.75" customHeight="1" spans="1:25">
      <c r="A430" s="36"/>
      <c r="B430" s="36"/>
      <c r="C430" s="37"/>
      <c r="D430" s="36"/>
      <c r="E430" s="37"/>
      <c r="F430" s="36"/>
      <c r="G430" s="36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ht="15.75" customHeight="1" spans="1:25">
      <c r="A431" s="36"/>
      <c r="B431" s="36"/>
      <c r="C431" s="37"/>
      <c r="D431" s="36"/>
      <c r="E431" s="37"/>
      <c r="F431" s="36"/>
      <c r="G431" s="36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ht="15.75" customHeight="1" spans="1:25">
      <c r="A432" s="36"/>
      <c r="B432" s="36"/>
      <c r="C432" s="37"/>
      <c r="D432" s="36"/>
      <c r="E432" s="37"/>
      <c r="F432" s="36"/>
      <c r="G432" s="36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ht="15.75" customHeight="1" spans="1:25">
      <c r="A433" s="36"/>
      <c r="B433" s="36"/>
      <c r="C433" s="37"/>
      <c r="D433" s="36"/>
      <c r="E433" s="37"/>
      <c r="F433" s="36"/>
      <c r="G433" s="36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ht="15.75" customHeight="1" spans="1:25">
      <c r="A434" s="36"/>
      <c r="B434" s="36"/>
      <c r="C434" s="37"/>
      <c r="D434" s="36"/>
      <c r="E434" s="37"/>
      <c r="F434" s="36"/>
      <c r="G434" s="36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ht="15.75" customHeight="1" spans="1:25">
      <c r="A435" s="36"/>
      <c r="B435" s="36"/>
      <c r="C435" s="37"/>
      <c r="D435" s="36"/>
      <c r="E435" s="37"/>
      <c r="F435" s="36"/>
      <c r="G435" s="36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ht="15.75" customHeight="1" spans="1:25">
      <c r="A436" s="36"/>
      <c r="B436" s="36"/>
      <c r="C436" s="37"/>
      <c r="D436" s="36"/>
      <c r="E436" s="37"/>
      <c r="F436" s="36"/>
      <c r="G436" s="36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ht="15.75" customHeight="1" spans="1:25">
      <c r="A437" s="36"/>
      <c r="B437" s="36"/>
      <c r="C437" s="37"/>
      <c r="D437" s="36"/>
      <c r="E437" s="37"/>
      <c r="F437" s="36"/>
      <c r="G437" s="36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ht="15.75" customHeight="1" spans="1:25">
      <c r="A438" s="36"/>
      <c r="B438" s="36"/>
      <c r="C438" s="37"/>
      <c r="D438" s="36"/>
      <c r="E438" s="37"/>
      <c r="F438" s="36"/>
      <c r="G438" s="36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ht="15.75" customHeight="1" spans="1:25">
      <c r="A439" s="36"/>
      <c r="B439" s="36"/>
      <c r="C439" s="37"/>
      <c r="D439" s="36"/>
      <c r="E439" s="37"/>
      <c r="F439" s="36"/>
      <c r="G439" s="36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ht="15.75" customHeight="1" spans="1:25">
      <c r="A440" s="36"/>
      <c r="B440" s="36"/>
      <c r="C440" s="37"/>
      <c r="D440" s="36"/>
      <c r="E440" s="37"/>
      <c r="F440" s="36"/>
      <c r="G440" s="36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ht="15.75" customHeight="1" spans="1:25">
      <c r="A441" s="36"/>
      <c r="B441" s="36"/>
      <c r="C441" s="37"/>
      <c r="D441" s="36"/>
      <c r="E441" s="37"/>
      <c r="F441" s="36"/>
      <c r="G441" s="36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ht="15.75" customHeight="1" spans="1:25">
      <c r="A442" s="36"/>
      <c r="B442" s="36"/>
      <c r="C442" s="37"/>
      <c r="D442" s="36"/>
      <c r="E442" s="37"/>
      <c r="F442" s="36"/>
      <c r="G442" s="36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ht="15.75" customHeight="1" spans="1:25">
      <c r="A443" s="36"/>
      <c r="B443" s="36"/>
      <c r="C443" s="37"/>
      <c r="D443" s="36"/>
      <c r="E443" s="37"/>
      <c r="F443" s="36"/>
      <c r="G443" s="36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ht="15.75" customHeight="1" spans="1:25">
      <c r="A444" s="36"/>
      <c r="B444" s="36"/>
      <c r="C444" s="37"/>
      <c r="D444" s="36"/>
      <c r="E444" s="37"/>
      <c r="F444" s="36"/>
      <c r="G444" s="36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ht="15.75" customHeight="1" spans="1:25">
      <c r="A445" s="36"/>
      <c r="B445" s="36"/>
      <c r="C445" s="37"/>
      <c r="D445" s="36"/>
      <c r="E445" s="37"/>
      <c r="F445" s="36"/>
      <c r="G445" s="36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ht="15.75" customHeight="1" spans="1:25">
      <c r="A446" s="36"/>
      <c r="B446" s="36"/>
      <c r="C446" s="37"/>
      <c r="D446" s="36"/>
      <c r="E446" s="37"/>
      <c r="F446" s="36"/>
      <c r="G446" s="36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ht="15.75" customHeight="1" spans="1:25">
      <c r="A447" s="36"/>
      <c r="B447" s="36"/>
      <c r="C447" s="37"/>
      <c r="D447" s="36"/>
      <c r="E447" s="37"/>
      <c r="F447" s="36"/>
      <c r="G447" s="36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ht="15.75" customHeight="1" spans="1:25">
      <c r="A448" s="36"/>
      <c r="B448" s="36"/>
      <c r="C448" s="37"/>
      <c r="D448" s="36"/>
      <c r="E448" s="37"/>
      <c r="F448" s="36"/>
      <c r="G448" s="36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ht="15.75" customHeight="1" spans="1:25">
      <c r="A449" s="36"/>
      <c r="B449" s="36"/>
      <c r="C449" s="37"/>
      <c r="D449" s="36"/>
      <c r="E449" s="37"/>
      <c r="F449" s="36"/>
      <c r="G449" s="36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ht="15.75" customHeight="1" spans="1:25">
      <c r="A450" s="36"/>
      <c r="B450" s="36"/>
      <c r="C450" s="37"/>
      <c r="D450" s="36"/>
      <c r="E450" s="37"/>
      <c r="F450" s="36"/>
      <c r="G450" s="36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ht="15.75" customHeight="1" spans="1:25">
      <c r="A451" s="36"/>
      <c r="B451" s="36"/>
      <c r="C451" s="37"/>
      <c r="D451" s="36"/>
      <c r="E451" s="37"/>
      <c r="F451" s="36"/>
      <c r="G451" s="36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ht="15.75" customHeight="1" spans="1:25">
      <c r="A452" s="36"/>
      <c r="B452" s="36"/>
      <c r="C452" s="37"/>
      <c r="D452" s="36"/>
      <c r="E452" s="37"/>
      <c r="F452" s="36"/>
      <c r="G452" s="36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ht="15.75" customHeight="1" spans="1:25">
      <c r="A453" s="36"/>
      <c r="B453" s="36"/>
      <c r="C453" s="37"/>
      <c r="D453" s="36"/>
      <c r="E453" s="37"/>
      <c r="F453" s="36"/>
      <c r="G453" s="36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ht="15.75" customHeight="1" spans="1:25">
      <c r="A454" s="36"/>
      <c r="B454" s="36"/>
      <c r="C454" s="37"/>
      <c r="D454" s="36"/>
      <c r="E454" s="37"/>
      <c r="F454" s="36"/>
      <c r="G454" s="36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ht="15.75" customHeight="1" spans="1:25">
      <c r="A455" s="36"/>
      <c r="B455" s="36"/>
      <c r="C455" s="37"/>
      <c r="D455" s="36"/>
      <c r="E455" s="37"/>
      <c r="F455" s="36"/>
      <c r="G455" s="36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ht="15.75" customHeight="1" spans="1:25">
      <c r="A456" s="36"/>
      <c r="B456" s="36"/>
      <c r="C456" s="37"/>
      <c r="D456" s="36"/>
      <c r="E456" s="37"/>
      <c r="F456" s="36"/>
      <c r="G456" s="36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ht="15.75" customHeight="1" spans="1:25">
      <c r="A457" s="36"/>
      <c r="B457" s="36"/>
      <c r="C457" s="37"/>
      <c r="D457" s="36"/>
      <c r="E457" s="37"/>
      <c r="F457" s="36"/>
      <c r="G457" s="36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ht="15.75" customHeight="1" spans="1:25">
      <c r="A458" s="36"/>
      <c r="B458" s="36"/>
      <c r="C458" s="37"/>
      <c r="D458" s="36"/>
      <c r="E458" s="37"/>
      <c r="F458" s="36"/>
      <c r="G458" s="36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ht="15.75" customHeight="1" spans="1:25">
      <c r="A459" s="36"/>
      <c r="B459" s="36"/>
      <c r="C459" s="37"/>
      <c r="D459" s="36"/>
      <c r="E459" s="37"/>
      <c r="F459" s="36"/>
      <c r="G459" s="36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ht="15.75" customHeight="1" spans="1:25">
      <c r="A460" s="36"/>
      <c r="B460" s="36"/>
      <c r="C460" s="37"/>
      <c r="D460" s="36"/>
      <c r="E460" s="37"/>
      <c r="F460" s="36"/>
      <c r="G460" s="36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ht="15.75" customHeight="1" spans="1:25">
      <c r="A461" s="36"/>
      <c r="B461" s="36"/>
      <c r="C461" s="37"/>
      <c r="D461" s="36"/>
      <c r="E461" s="37"/>
      <c r="F461" s="36"/>
      <c r="G461" s="36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ht="15.75" customHeight="1" spans="1:25">
      <c r="A462" s="36"/>
      <c r="B462" s="36"/>
      <c r="C462" s="37"/>
      <c r="D462" s="36"/>
      <c r="E462" s="37"/>
      <c r="F462" s="36"/>
      <c r="G462" s="36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ht="15.75" customHeight="1" spans="1:25">
      <c r="A463" s="36"/>
      <c r="B463" s="36"/>
      <c r="C463" s="37"/>
      <c r="D463" s="36"/>
      <c r="E463" s="37"/>
      <c r="F463" s="36"/>
      <c r="G463" s="36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ht="15.75" customHeight="1" spans="1:25">
      <c r="A464" s="36"/>
      <c r="B464" s="36"/>
      <c r="C464" s="37"/>
      <c r="D464" s="36"/>
      <c r="E464" s="37"/>
      <c r="F464" s="36"/>
      <c r="G464" s="36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ht="15.75" customHeight="1" spans="1:25">
      <c r="A465" s="36"/>
      <c r="B465" s="36"/>
      <c r="C465" s="37"/>
      <c r="D465" s="36"/>
      <c r="E465" s="37"/>
      <c r="F465" s="36"/>
      <c r="G465" s="36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ht="15.75" customHeight="1" spans="1:25">
      <c r="A466" s="36"/>
      <c r="B466" s="36"/>
      <c r="C466" s="37"/>
      <c r="D466" s="36"/>
      <c r="E466" s="37"/>
      <c r="F466" s="36"/>
      <c r="G466" s="36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ht="15.75" customHeight="1" spans="1:25">
      <c r="A467" s="36"/>
      <c r="B467" s="36"/>
      <c r="C467" s="37"/>
      <c r="D467" s="36"/>
      <c r="E467" s="37"/>
      <c r="F467" s="36"/>
      <c r="G467" s="36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ht="15.75" customHeight="1" spans="1:25">
      <c r="A468" s="36"/>
      <c r="B468" s="36"/>
      <c r="C468" s="37"/>
      <c r="D468" s="36"/>
      <c r="E468" s="37"/>
      <c r="F468" s="36"/>
      <c r="G468" s="36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ht="15.75" customHeight="1" spans="1:25">
      <c r="A469" s="36"/>
      <c r="B469" s="36"/>
      <c r="C469" s="37"/>
      <c r="D469" s="36"/>
      <c r="E469" s="37"/>
      <c r="F469" s="36"/>
      <c r="G469" s="36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ht="15.75" customHeight="1" spans="1:25">
      <c r="A470" s="36"/>
      <c r="B470" s="36"/>
      <c r="C470" s="37"/>
      <c r="D470" s="36"/>
      <c r="E470" s="37"/>
      <c r="F470" s="36"/>
      <c r="G470" s="36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ht="15.75" customHeight="1" spans="1:25">
      <c r="A471" s="36"/>
      <c r="B471" s="36"/>
      <c r="C471" s="37"/>
      <c r="D471" s="36"/>
      <c r="E471" s="37"/>
      <c r="F471" s="36"/>
      <c r="G471" s="36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ht="15.75" customHeight="1" spans="1:25">
      <c r="A472" s="36"/>
      <c r="B472" s="36"/>
      <c r="C472" s="37"/>
      <c r="D472" s="36"/>
      <c r="E472" s="37"/>
      <c r="F472" s="36"/>
      <c r="G472" s="36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ht="15.75" customHeight="1" spans="1:25">
      <c r="A473" s="36"/>
      <c r="B473" s="36"/>
      <c r="C473" s="37"/>
      <c r="D473" s="36"/>
      <c r="E473" s="37"/>
      <c r="F473" s="36"/>
      <c r="G473" s="36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ht="15.75" customHeight="1" spans="1:25">
      <c r="A474" s="36"/>
      <c r="B474" s="36"/>
      <c r="C474" s="37"/>
      <c r="D474" s="36"/>
      <c r="E474" s="37"/>
      <c r="F474" s="36"/>
      <c r="G474" s="36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ht="15.75" customHeight="1" spans="1:25">
      <c r="A475" s="36"/>
      <c r="B475" s="36"/>
      <c r="C475" s="37"/>
      <c r="D475" s="36"/>
      <c r="E475" s="37"/>
      <c r="F475" s="36"/>
      <c r="G475" s="36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ht="15.75" customHeight="1" spans="1:25">
      <c r="A476" s="36"/>
      <c r="B476" s="36"/>
      <c r="C476" s="37"/>
      <c r="D476" s="36"/>
      <c r="E476" s="37"/>
      <c r="F476" s="36"/>
      <c r="G476" s="36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ht="15.75" customHeight="1" spans="1:25">
      <c r="A477" s="36"/>
      <c r="B477" s="36"/>
      <c r="C477" s="37"/>
      <c r="D477" s="36"/>
      <c r="E477" s="37"/>
      <c r="F477" s="36"/>
      <c r="G477" s="36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ht="15.75" customHeight="1" spans="1:25">
      <c r="A478" s="36"/>
      <c r="B478" s="36"/>
      <c r="C478" s="37"/>
      <c r="D478" s="36"/>
      <c r="E478" s="37"/>
      <c r="F478" s="36"/>
      <c r="G478" s="36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ht="15.75" customHeight="1" spans="1:25">
      <c r="A479" s="36"/>
      <c r="B479" s="36"/>
      <c r="C479" s="37"/>
      <c r="D479" s="36"/>
      <c r="E479" s="37"/>
      <c r="F479" s="36"/>
      <c r="G479" s="36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ht="15.75" customHeight="1" spans="1:25">
      <c r="A480" s="36"/>
      <c r="B480" s="36"/>
      <c r="C480" s="37"/>
      <c r="D480" s="36"/>
      <c r="E480" s="37"/>
      <c r="F480" s="36"/>
      <c r="G480" s="36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ht="15.75" customHeight="1" spans="1:25">
      <c r="A481" s="36"/>
      <c r="B481" s="36"/>
      <c r="C481" s="37"/>
      <c r="D481" s="36"/>
      <c r="E481" s="37"/>
      <c r="F481" s="36"/>
      <c r="G481" s="36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ht="15.75" customHeight="1" spans="1:25">
      <c r="A482" s="36"/>
      <c r="B482" s="36"/>
      <c r="C482" s="37"/>
      <c r="D482" s="36"/>
      <c r="E482" s="37"/>
      <c r="F482" s="36"/>
      <c r="G482" s="36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ht="15.75" customHeight="1" spans="1:25">
      <c r="A483" s="36"/>
      <c r="B483" s="36"/>
      <c r="C483" s="37"/>
      <c r="D483" s="36"/>
      <c r="E483" s="37"/>
      <c r="F483" s="36"/>
      <c r="G483" s="36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ht="15.75" customHeight="1" spans="1:25">
      <c r="A484" s="36"/>
      <c r="B484" s="36"/>
      <c r="C484" s="37"/>
      <c r="D484" s="36"/>
      <c r="E484" s="37"/>
      <c r="F484" s="36"/>
      <c r="G484" s="36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ht="15.75" customHeight="1" spans="1:25">
      <c r="A485" s="36"/>
      <c r="B485" s="36"/>
      <c r="C485" s="37"/>
      <c r="D485" s="36"/>
      <c r="E485" s="37"/>
      <c r="F485" s="36"/>
      <c r="G485" s="36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ht="15.75" customHeight="1" spans="1:25">
      <c r="A486" s="36"/>
      <c r="B486" s="36"/>
      <c r="C486" s="37"/>
      <c r="D486" s="36"/>
      <c r="E486" s="37"/>
      <c r="F486" s="36"/>
      <c r="G486" s="36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ht="15.75" customHeight="1" spans="1:25">
      <c r="A487" s="36"/>
      <c r="B487" s="36"/>
      <c r="C487" s="37"/>
      <c r="D487" s="36"/>
      <c r="E487" s="37"/>
      <c r="F487" s="36"/>
      <c r="G487" s="36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ht="15.75" customHeight="1" spans="1:25">
      <c r="A488" s="36"/>
      <c r="B488" s="36"/>
      <c r="C488" s="37"/>
      <c r="D488" s="36"/>
      <c r="E488" s="37"/>
      <c r="F488" s="36"/>
      <c r="G488" s="36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ht="15.75" customHeight="1" spans="1:25">
      <c r="A489" s="36"/>
      <c r="B489" s="36"/>
      <c r="C489" s="37"/>
      <c r="D489" s="36"/>
      <c r="E489" s="37"/>
      <c r="F489" s="36"/>
      <c r="G489" s="36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ht="15.75" customHeight="1" spans="1:25">
      <c r="A490" s="36"/>
      <c r="B490" s="36"/>
      <c r="C490" s="37"/>
      <c r="D490" s="36"/>
      <c r="E490" s="37"/>
      <c r="F490" s="36"/>
      <c r="G490" s="36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ht="15.75" customHeight="1" spans="1:25">
      <c r="A491" s="36"/>
      <c r="B491" s="36"/>
      <c r="C491" s="37"/>
      <c r="D491" s="36"/>
      <c r="E491" s="37"/>
      <c r="F491" s="36"/>
      <c r="G491" s="36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ht="15.75" customHeight="1" spans="1:25">
      <c r="A492" s="36"/>
      <c r="B492" s="36"/>
      <c r="C492" s="37"/>
      <c r="D492" s="36"/>
      <c r="E492" s="37"/>
      <c r="F492" s="36"/>
      <c r="G492" s="36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ht="15.75" customHeight="1" spans="1:25">
      <c r="A493" s="36"/>
      <c r="B493" s="36"/>
      <c r="C493" s="37"/>
      <c r="D493" s="36"/>
      <c r="E493" s="37"/>
      <c r="F493" s="36"/>
      <c r="G493" s="36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ht="15.75" customHeight="1" spans="1:25">
      <c r="A494" s="36"/>
      <c r="B494" s="36"/>
      <c r="C494" s="37"/>
      <c r="D494" s="36"/>
      <c r="E494" s="37"/>
      <c r="F494" s="36"/>
      <c r="G494" s="36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ht="15.75" customHeight="1" spans="1:25">
      <c r="A495" s="36"/>
      <c r="B495" s="36"/>
      <c r="C495" s="37"/>
      <c r="D495" s="36"/>
      <c r="E495" s="37"/>
      <c r="F495" s="36"/>
      <c r="G495" s="36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ht="15.75" customHeight="1" spans="1:25">
      <c r="A496" s="36"/>
      <c r="B496" s="36"/>
      <c r="C496" s="37"/>
      <c r="D496" s="36"/>
      <c r="E496" s="37"/>
      <c r="F496" s="36"/>
      <c r="G496" s="36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ht="15.75" customHeight="1" spans="1:25">
      <c r="A497" s="36"/>
      <c r="B497" s="36"/>
      <c r="C497" s="37"/>
      <c r="D497" s="36"/>
      <c r="E497" s="37"/>
      <c r="F497" s="36"/>
      <c r="G497" s="36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ht="15.75" customHeight="1" spans="1:25">
      <c r="A498" s="36"/>
      <c r="B498" s="36"/>
      <c r="C498" s="37"/>
      <c r="D498" s="36"/>
      <c r="E498" s="37"/>
      <c r="F498" s="36"/>
      <c r="G498" s="36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ht="15.75" customHeight="1" spans="1:25">
      <c r="A499" s="36"/>
      <c r="B499" s="36"/>
      <c r="C499" s="37"/>
      <c r="D499" s="36"/>
      <c r="E499" s="37"/>
      <c r="F499" s="36"/>
      <c r="G499" s="36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ht="15.75" customHeight="1" spans="1:25">
      <c r="A500" s="36"/>
      <c r="B500" s="36"/>
      <c r="C500" s="37"/>
      <c r="D500" s="36"/>
      <c r="E500" s="37"/>
      <c r="F500" s="36"/>
      <c r="G500" s="36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ht="15.75" customHeight="1" spans="1:25">
      <c r="A501" s="36"/>
      <c r="B501" s="36"/>
      <c r="C501" s="37"/>
      <c r="D501" s="36"/>
      <c r="E501" s="37"/>
      <c r="F501" s="36"/>
      <c r="G501" s="36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ht="15.75" customHeight="1" spans="1:25">
      <c r="A502" s="36"/>
      <c r="B502" s="36"/>
      <c r="C502" s="37"/>
      <c r="D502" s="36"/>
      <c r="E502" s="37"/>
      <c r="F502" s="36"/>
      <c r="G502" s="36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ht="15.75" customHeight="1" spans="1:25">
      <c r="A503" s="36"/>
      <c r="B503" s="36"/>
      <c r="C503" s="37"/>
      <c r="D503" s="36"/>
      <c r="E503" s="37"/>
      <c r="F503" s="36"/>
      <c r="G503" s="36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ht="15.75" customHeight="1" spans="1:25">
      <c r="A504" s="36"/>
      <c r="B504" s="36"/>
      <c r="C504" s="37"/>
      <c r="D504" s="36"/>
      <c r="E504" s="37"/>
      <c r="F504" s="36"/>
      <c r="G504" s="36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ht="15.75" customHeight="1" spans="1:25">
      <c r="A505" s="36"/>
      <c r="B505" s="36"/>
      <c r="C505" s="37"/>
      <c r="D505" s="36"/>
      <c r="E505" s="37"/>
      <c r="F505" s="36"/>
      <c r="G505" s="36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ht="15.75" customHeight="1" spans="1:25">
      <c r="A506" s="36"/>
      <c r="B506" s="36"/>
      <c r="C506" s="37"/>
      <c r="D506" s="36"/>
      <c r="E506" s="37"/>
      <c r="F506" s="36"/>
      <c r="G506" s="36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ht="15.75" customHeight="1" spans="1:25">
      <c r="A507" s="36"/>
      <c r="B507" s="36"/>
      <c r="C507" s="37"/>
      <c r="D507" s="36"/>
      <c r="E507" s="37"/>
      <c r="F507" s="36"/>
      <c r="G507" s="36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ht="15.75" customHeight="1" spans="1:25">
      <c r="A508" s="36"/>
      <c r="B508" s="36"/>
      <c r="C508" s="37"/>
      <c r="D508" s="36"/>
      <c r="E508" s="37"/>
      <c r="F508" s="36"/>
      <c r="G508" s="36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ht="15.75" customHeight="1" spans="1:25">
      <c r="A509" s="36"/>
      <c r="B509" s="36"/>
      <c r="C509" s="37"/>
      <c r="D509" s="36"/>
      <c r="E509" s="37"/>
      <c r="F509" s="36"/>
      <c r="G509" s="36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ht="15.75" customHeight="1" spans="1:25">
      <c r="A510" s="36"/>
      <c r="B510" s="36"/>
      <c r="C510" s="37"/>
      <c r="D510" s="36"/>
      <c r="E510" s="37"/>
      <c r="F510" s="36"/>
      <c r="G510" s="36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ht="15.75" customHeight="1" spans="1:25">
      <c r="A511" s="36"/>
      <c r="B511" s="36"/>
      <c r="C511" s="37"/>
      <c r="D511" s="36"/>
      <c r="E511" s="37"/>
      <c r="F511" s="36"/>
      <c r="G511" s="36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ht="15.75" customHeight="1" spans="1:25">
      <c r="A512" s="36"/>
      <c r="B512" s="36"/>
      <c r="C512" s="37"/>
      <c r="D512" s="36"/>
      <c r="E512" s="37"/>
      <c r="F512" s="36"/>
      <c r="G512" s="36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ht="15.75" customHeight="1" spans="1:25">
      <c r="A513" s="36"/>
      <c r="B513" s="36"/>
      <c r="C513" s="37"/>
      <c r="D513" s="36"/>
      <c r="E513" s="37"/>
      <c r="F513" s="36"/>
      <c r="G513" s="36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ht="15.75" customHeight="1" spans="1:25">
      <c r="A514" s="36"/>
      <c r="B514" s="36"/>
      <c r="C514" s="37"/>
      <c r="D514" s="36"/>
      <c r="E514" s="37"/>
      <c r="F514" s="36"/>
      <c r="G514" s="36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ht="15.75" customHeight="1" spans="1:25">
      <c r="A515" s="36"/>
      <c r="B515" s="36"/>
      <c r="C515" s="37"/>
      <c r="D515" s="36"/>
      <c r="E515" s="37"/>
      <c r="F515" s="36"/>
      <c r="G515" s="36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ht="15.75" customHeight="1" spans="1:25">
      <c r="A516" s="36"/>
      <c r="B516" s="36"/>
      <c r="C516" s="37"/>
      <c r="D516" s="36"/>
      <c r="E516" s="37"/>
      <c r="F516" s="36"/>
      <c r="G516" s="36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ht="15.75" customHeight="1" spans="1:25">
      <c r="A517" s="36"/>
      <c r="B517" s="36"/>
      <c r="C517" s="37"/>
      <c r="D517" s="36"/>
      <c r="E517" s="37"/>
      <c r="F517" s="36"/>
      <c r="G517" s="36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ht="15.75" customHeight="1" spans="1:25">
      <c r="A518" s="36"/>
      <c r="B518" s="36"/>
      <c r="C518" s="37"/>
      <c r="D518" s="36"/>
      <c r="E518" s="37"/>
      <c r="F518" s="36"/>
      <c r="G518" s="36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ht="15.75" customHeight="1" spans="1:25">
      <c r="A519" s="36"/>
      <c r="B519" s="36"/>
      <c r="C519" s="37"/>
      <c r="D519" s="36"/>
      <c r="E519" s="37"/>
      <c r="F519" s="36"/>
      <c r="G519" s="36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ht="15.75" customHeight="1" spans="1:25">
      <c r="A520" s="36"/>
      <c r="B520" s="36"/>
      <c r="C520" s="37"/>
      <c r="D520" s="36"/>
      <c r="E520" s="37"/>
      <c r="F520" s="36"/>
      <c r="G520" s="36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ht="15.75" customHeight="1" spans="1:25">
      <c r="A521" s="36"/>
      <c r="B521" s="36"/>
      <c r="C521" s="37"/>
      <c r="D521" s="36"/>
      <c r="E521" s="37"/>
      <c r="F521" s="36"/>
      <c r="G521" s="36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ht="15.75" customHeight="1" spans="1:25">
      <c r="A522" s="36"/>
      <c r="B522" s="36"/>
      <c r="C522" s="37"/>
      <c r="D522" s="36"/>
      <c r="E522" s="37"/>
      <c r="F522" s="36"/>
      <c r="G522" s="36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ht="15.75" customHeight="1" spans="1:25">
      <c r="A523" s="36"/>
      <c r="B523" s="36"/>
      <c r="C523" s="37"/>
      <c r="D523" s="36"/>
      <c r="E523" s="37"/>
      <c r="F523" s="36"/>
      <c r="G523" s="36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ht="15.75" customHeight="1" spans="1:25">
      <c r="A524" s="36"/>
      <c r="B524" s="36"/>
      <c r="C524" s="37"/>
      <c r="D524" s="36"/>
      <c r="E524" s="37"/>
      <c r="F524" s="36"/>
      <c r="G524" s="36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ht="15.75" customHeight="1" spans="1:25">
      <c r="A525" s="36"/>
      <c r="B525" s="36"/>
      <c r="C525" s="37"/>
      <c r="D525" s="36"/>
      <c r="E525" s="37"/>
      <c r="F525" s="36"/>
      <c r="G525" s="36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ht="15.75" customHeight="1" spans="1:25">
      <c r="A526" s="36"/>
      <c r="B526" s="36"/>
      <c r="C526" s="37"/>
      <c r="D526" s="36"/>
      <c r="E526" s="37"/>
      <c r="F526" s="36"/>
      <c r="G526" s="36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ht="15.75" customHeight="1" spans="1:25">
      <c r="A527" s="36"/>
      <c r="B527" s="36"/>
      <c r="C527" s="37"/>
      <c r="D527" s="36"/>
      <c r="E527" s="37"/>
      <c r="F527" s="36"/>
      <c r="G527" s="36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ht="15.75" customHeight="1" spans="1:25">
      <c r="A528" s="36"/>
      <c r="B528" s="36"/>
      <c r="C528" s="37"/>
      <c r="D528" s="36"/>
      <c r="E528" s="37"/>
      <c r="F528" s="36"/>
      <c r="G528" s="36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ht="15.75" customHeight="1" spans="1:25">
      <c r="A529" s="36"/>
      <c r="B529" s="36"/>
      <c r="C529" s="37"/>
      <c r="D529" s="36"/>
      <c r="E529" s="37"/>
      <c r="F529" s="36"/>
      <c r="G529" s="36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ht="15.75" customHeight="1" spans="1:25">
      <c r="A530" s="36"/>
      <c r="B530" s="36"/>
      <c r="C530" s="37"/>
      <c r="D530" s="36"/>
      <c r="E530" s="37"/>
      <c r="F530" s="36"/>
      <c r="G530" s="36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ht="15.75" customHeight="1" spans="1:25">
      <c r="A531" s="36"/>
      <c r="B531" s="36"/>
      <c r="C531" s="37"/>
      <c r="D531" s="36"/>
      <c r="E531" s="37"/>
      <c r="F531" s="36"/>
      <c r="G531" s="36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ht="15.75" customHeight="1" spans="1:25">
      <c r="A532" s="36"/>
      <c r="B532" s="36"/>
      <c r="C532" s="37"/>
      <c r="D532" s="36"/>
      <c r="E532" s="37"/>
      <c r="F532" s="36"/>
      <c r="G532" s="36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ht="15.75" customHeight="1" spans="1:25">
      <c r="A533" s="36"/>
      <c r="B533" s="36"/>
      <c r="C533" s="37"/>
      <c r="D533" s="36"/>
      <c r="E533" s="37"/>
      <c r="F533" s="36"/>
      <c r="G533" s="36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ht="15.75" customHeight="1" spans="1:25">
      <c r="A534" s="36"/>
      <c r="B534" s="36"/>
      <c r="C534" s="37"/>
      <c r="D534" s="36"/>
      <c r="E534" s="37"/>
      <c r="F534" s="36"/>
      <c r="G534" s="36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ht="15.75" customHeight="1" spans="1:25">
      <c r="A535" s="36"/>
      <c r="B535" s="36"/>
      <c r="C535" s="37"/>
      <c r="D535" s="36"/>
      <c r="E535" s="37"/>
      <c r="F535" s="36"/>
      <c r="G535" s="36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ht="15.75" customHeight="1" spans="1:25">
      <c r="A536" s="36"/>
      <c r="B536" s="36"/>
      <c r="C536" s="37"/>
      <c r="D536" s="36"/>
      <c r="E536" s="37"/>
      <c r="F536" s="36"/>
      <c r="G536" s="36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ht="15.75" customHeight="1" spans="1:25">
      <c r="A537" s="36"/>
      <c r="B537" s="36"/>
      <c r="C537" s="37"/>
      <c r="D537" s="36"/>
      <c r="E537" s="37"/>
      <c r="F537" s="36"/>
      <c r="G537" s="36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ht="15.75" customHeight="1" spans="1:25">
      <c r="A538" s="36"/>
      <c r="B538" s="36"/>
      <c r="C538" s="37"/>
      <c r="D538" s="36"/>
      <c r="E538" s="37"/>
      <c r="F538" s="36"/>
      <c r="G538" s="36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ht="15.75" customHeight="1" spans="1:25">
      <c r="A539" s="36"/>
      <c r="B539" s="36"/>
      <c r="C539" s="37"/>
      <c r="D539" s="36"/>
      <c r="E539" s="37"/>
      <c r="F539" s="36"/>
      <c r="G539" s="36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ht="15.75" customHeight="1" spans="1:25">
      <c r="A540" s="36"/>
      <c r="B540" s="36"/>
      <c r="C540" s="37"/>
      <c r="D540" s="36"/>
      <c r="E540" s="37"/>
      <c r="F540" s="36"/>
      <c r="G540" s="36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ht="15.75" customHeight="1" spans="1:25">
      <c r="A541" s="36"/>
      <c r="B541" s="36"/>
      <c r="C541" s="37"/>
      <c r="D541" s="36"/>
      <c r="E541" s="37"/>
      <c r="F541" s="36"/>
      <c r="G541" s="36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ht="15.75" customHeight="1" spans="1:25">
      <c r="A542" s="36"/>
      <c r="B542" s="36"/>
      <c r="C542" s="37"/>
      <c r="D542" s="36"/>
      <c r="E542" s="37"/>
      <c r="F542" s="36"/>
      <c r="G542" s="36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ht="15.75" customHeight="1" spans="1:25">
      <c r="A543" s="36"/>
      <c r="B543" s="36"/>
      <c r="C543" s="37"/>
      <c r="D543" s="36"/>
      <c r="E543" s="37"/>
      <c r="F543" s="36"/>
      <c r="G543" s="36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ht="15.75" customHeight="1" spans="1:25">
      <c r="A544" s="36"/>
      <c r="B544" s="36"/>
      <c r="C544" s="37"/>
      <c r="D544" s="36"/>
      <c r="E544" s="37"/>
      <c r="F544" s="36"/>
      <c r="G544" s="36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ht="15.75" customHeight="1" spans="1:25">
      <c r="A545" s="36"/>
      <c r="B545" s="36"/>
      <c r="C545" s="37"/>
      <c r="D545" s="36"/>
      <c r="E545" s="37"/>
      <c r="F545" s="36"/>
      <c r="G545" s="36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ht="15.75" customHeight="1" spans="1:25">
      <c r="A546" s="36"/>
      <c r="B546" s="36"/>
      <c r="C546" s="37"/>
      <c r="D546" s="36"/>
      <c r="E546" s="37"/>
      <c r="F546" s="36"/>
      <c r="G546" s="36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ht="15.75" customHeight="1" spans="1:25">
      <c r="A547" s="36"/>
      <c r="B547" s="36"/>
      <c r="C547" s="37"/>
      <c r="D547" s="36"/>
      <c r="E547" s="37"/>
      <c r="F547" s="36"/>
      <c r="G547" s="36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ht="15.75" customHeight="1" spans="1:25">
      <c r="A548" s="36"/>
      <c r="B548" s="36"/>
      <c r="C548" s="37"/>
      <c r="D548" s="36"/>
      <c r="E548" s="37"/>
      <c r="F548" s="36"/>
      <c r="G548" s="36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ht="15.75" customHeight="1" spans="1:25">
      <c r="A549" s="36"/>
      <c r="B549" s="36"/>
      <c r="C549" s="37"/>
      <c r="D549" s="36"/>
      <c r="E549" s="37"/>
      <c r="F549" s="36"/>
      <c r="G549" s="36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ht="15.75" customHeight="1" spans="1:25">
      <c r="A550" s="36"/>
      <c r="B550" s="36"/>
      <c r="C550" s="37"/>
      <c r="D550" s="36"/>
      <c r="E550" s="37"/>
      <c r="F550" s="36"/>
      <c r="G550" s="36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ht="15.75" customHeight="1" spans="1:25">
      <c r="A551" s="36"/>
      <c r="B551" s="36"/>
      <c r="C551" s="37"/>
      <c r="D551" s="36"/>
      <c r="E551" s="37"/>
      <c r="F551" s="36"/>
      <c r="G551" s="36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ht="15.75" customHeight="1" spans="1:25">
      <c r="A552" s="36"/>
      <c r="B552" s="36"/>
      <c r="C552" s="37"/>
      <c r="D552" s="36"/>
      <c r="E552" s="37"/>
      <c r="F552" s="36"/>
      <c r="G552" s="36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ht="15.75" customHeight="1" spans="1:25">
      <c r="A553" s="36"/>
      <c r="B553" s="36"/>
      <c r="C553" s="37"/>
      <c r="D553" s="36"/>
      <c r="E553" s="37"/>
      <c r="F553" s="36"/>
      <c r="G553" s="36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ht="15.75" customHeight="1" spans="1:25">
      <c r="A554" s="36"/>
      <c r="B554" s="36"/>
      <c r="C554" s="37"/>
      <c r="D554" s="36"/>
      <c r="E554" s="37"/>
      <c r="F554" s="36"/>
      <c r="G554" s="36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ht="15.75" customHeight="1" spans="1:25">
      <c r="A555" s="36"/>
      <c r="B555" s="36"/>
      <c r="C555" s="37"/>
      <c r="D555" s="36"/>
      <c r="E555" s="37"/>
      <c r="F555" s="36"/>
      <c r="G555" s="36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ht="15.75" customHeight="1" spans="1:25">
      <c r="A556" s="36"/>
      <c r="B556" s="36"/>
      <c r="C556" s="37"/>
      <c r="D556" s="36"/>
      <c r="E556" s="37"/>
      <c r="F556" s="36"/>
      <c r="G556" s="36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ht="15.75" customHeight="1" spans="1:25">
      <c r="A557" s="36"/>
      <c r="B557" s="36"/>
      <c r="C557" s="37"/>
      <c r="D557" s="36"/>
      <c r="E557" s="37"/>
      <c r="F557" s="36"/>
      <c r="G557" s="36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ht="15.75" customHeight="1" spans="1:25">
      <c r="A558" s="36"/>
      <c r="B558" s="36"/>
      <c r="C558" s="37"/>
      <c r="D558" s="36"/>
      <c r="E558" s="37"/>
      <c r="F558" s="36"/>
      <c r="G558" s="36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ht="15.75" customHeight="1" spans="1:25">
      <c r="A559" s="36"/>
      <c r="B559" s="36"/>
      <c r="C559" s="37"/>
      <c r="D559" s="36"/>
      <c r="E559" s="37"/>
      <c r="F559" s="36"/>
      <c r="G559" s="36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ht="15.75" customHeight="1" spans="1:25">
      <c r="A560" s="36"/>
      <c r="B560" s="36"/>
      <c r="C560" s="37"/>
      <c r="D560" s="36"/>
      <c r="E560" s="37"/>
      <c r="F560" s="36"/>
      <c r="G560" s="36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ht="15.75" customHeight="1" spans="1:25">
      <c r="A561" s="36"/>
      <c r="B561" s="36"/>
      <c r="C561" s="37"/>
      <c r="D561" s="36"/>
      <c r="E561" s="37"/>
      <c r="F561" s="36"/>
      <c r="G561" s="36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ht="15.75" customHeight="1" spans="1:25">
      <c r="A562" s="36"/>
      <c r="B562" s="36"/>
      <c r="C562" s="37"/>
      <c r="D562" s="36"/>
      <c r="E562" s="37"/>
      <c r="F562" s="36"/>
      <c r="G562" s="36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ht="15.75" customHeight="1" spans="1:25">
      <c r="A563" s="36"/>
      <c r="B563" s="36"/>
      <c r="C563" s="37"/>
      <c r="D563" s="36"/>
      <c r="E563" s="37"/>
      <c r="F563" s="36"/>
      <c r="G563" s="36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ht="15.75" customHeight="1" spans="1:25">
      <c r="A564" s="36"/>
      <c r="B564" s="36"/>
      <c r="C564" s="37"/>
      <c r="D564" s="36"/>
      <c r="E564" s="37"/>
      <c r="F564" s="36"/>
      <c r="G564" s="36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ht="15.75" customHeight="1" spans="1:25">
      <c r="A565" s="36"/>
      <c r="B565" s="36"/>
      <c r="C565" s="37"/>
      <c r="D565" s="36"/>
      <c r="E565" s="37"/>
      <c r="F565" s="36"/>
      <c r="G565" s="36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ht="15.75" customHeight="1" spans="1:25">
      <c r="A566" s="36"/>
      <c r="B566" s="36"/>
      <c r="C566" s="37"/>
      <c r="D566" s="36"/>
      <c r="E566" s="37"/>
      <c r="F566" s="36"/>
      <c r="G566" s="36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ht="15.75" customHeight="1" spans="1:25">
      <c r="A567" s="36"/>
      <c r="B567" s="36"/>
      <c r="C567" s="37"/>
      <c r="D567" s="36"/>
      <c r="E567" s="37"/>
      <c r="F567" s="36"/>
      <c r="G567" s="36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ht="15.75" customHeight="1" spans="1:25">
      <c r="A568" s="36"/>
      <c r="B568" s="36"/>
      <c r="C568" s="37"/>
      <c r="D568" s="36"/>
      <c r="E568" s="37"/>
      <c r="F568" s="36"/>
      <c r="G568" s="36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ht="15.75" customHeight="1" spans="1:25">
      <c r="A569" s="36"/>
      <c r="B569" s="36"/>
      <c r="C569" s="37"/>
      <c r="D569" s="36"/>
      <c r="E569" s="37"/>
      <c r="F569" s="36"/>
      <c r="G569" s="36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ht="15.75" customHeight="1" spans="1:25">
      <c r="A570" s="36"/>
      <c r="B570" s="36"/>
      <c r="C570" s="37"/>
      <c r="D570" s="36"/>
      <c r="E570" s="37"/>
      <c r="F570" s="36"/>
      <c r="G570" s="36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ht="15.75" customHeight="1" spans="1:25">
      <c r="A571" s="36"/>
      <c r="B571" s="36"/>
      <c r="C571" s="37"/>
      <c r="D571" s="36"/>
      <c r="E571" s="37"/>
      <c r="F571" s="36"/>
      <c r="G571" s="36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ht="15.75" customHeight="1" spans="1:25">
      <c r="A572" s="36"/>
      <c r="B572" s="36"/>
      <c r="C572" s="37"/>
      <c r="D572" s="36"/>
      <c r="E572" s="37"/>
      <c r="F572" s="36"/>
      <c r="G572" s="36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ht="15.75" customHeight="1" spans="1:25">
      <c r="A573" s="36"/>
      <c r="B573" s="36"/>
      <c r="C573" s="37"/>
      <c r="D573" s="36"/>
      <c r="E573" s="37"/>
      <c r="F573" s="36"/>
      <c r="G573" s="36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ht="15.75" customHeight="1" spans="1:25">
      <c r="A574" s="36"/>
      <c r="B574" s="36"/>
      <c r="C574" s="37"/>
      <c r="D574" s="36"/>
      <c r="E574" s="37"/>
      <c r="F574" s="36"/>
      <c r="G574" s="36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ht="15.75" customHeight="1" spans="1:25">
      <c r="A575" s="36"/>
      <c r="B575" s="36"/>
      <c r="C575" s="37"/>
      <c r="D575" s="36"/>
      <c r="E575" s="37"/>
      <c r="F575" s="36"/>
      <c r="G575" s="36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ht="15.75" customHeight="1" spans="1:25">
      <c r="A576" s="36"/>
      <c r="B576" s="36"/>
      <c r="C576" s="37"/>
      <c r="D576" s="36"/>
      <c r="E576" s="37"/>
      <c r="F576" s="36"/>
      <c r="G576" s="36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ht="15.75" customHeight="1" spans="1:25">
      <c r="A577" s="36"/>
      <c r="B577" s="36"/>
      <c r="C577" s="37"/>
      <c r="D577" s="36"/>
      <c r="E577" s="37"/>
      <c r="F577" s="36"/>
      <c r="G577" s="36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ht="15.75" customHeight="1" spans="1:25">
      <c r="A578" s="36"/>
      <c r="B578" s="36"/>
      <c r="C578" s="37"/>
      <c r="D578" s="36"/>
      <c r="E578" s="37"/>
      <c r="F578" s="36"/>
      <c r="G578" s="36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ht="15.75" customHeight="1" spans="1:25">
      <c r="A579" s="36"/>
      <c r="B579" s="36"/>
      <c r="C579" s="37"/>
      <c r="D579" s="36"/>
      <c r="E579" s="37"/>
      <c r="F579" s="36"/>
      <c r="G579" s="36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ht="15.75" customHeight="1" spans="1:25">
      <c r="A580" s="36"/>
      <c r="B580" s="36"/>
      <c r="C580" s="37"/>
      <c r="D580" s="36"/>
      <c r="E580" s="37"/>
      <c r="F580" s="36"/>
      <c r="G580" s="36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ht="15.75" customHeight="1" spans="1:25">
      <c r="A581" s="36"/>
      <c r="B581" s="36"/>
      <c r="C581" s="37"/>
      <c r="D581" s="36"/>
      <c r="E581" s="37"/>
      <c r="F581" s="36"/>
      <c r="G581" s="36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ht="15.75" customHeight="1" spans="1:25">
      <c r="A582" s="36"/>
      <c r="B582" s="36"/>
      <c r="C582" s="37"/>
      <c r="D582" s="36"/>
      <c r="E582" s="37"/>
      <c r="F582" s="36"/>
      <c r="G582" s="36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ht="15.75" customHeight="1" spans="1:25">
      <c r="A583" s="36"/>
      <c r="B583" s="36"/>
      <c r="C583" s="37"/>
      <c r="D583" s="36"/>
      <c r="E583" s="37"/>
      <c r="F583" s="36"/>
      <c r="G583" s="36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ht="15.75" customHeight="1" spans="1:25">
      <c r="A584" s="36"/>
      <c r="B584" s="36"/>
      <c r="C584" s="37"/>
      <c r="D584" s="36"/>
      <c r="E584" s="37"/>
      <c r="F584" s="36"/>
      <c r="G584" s="36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ht="15.75" customHeight="1" spans="1:25">
      <c r="A585" s="36"/>
      <c r="B585" s="36"/>
      <c r="C585" s="37"/>
      <c r="D585" s="36"/>
      <c r="E585" s="37"/>
      <c r="F585" s="36"/>
      <c r="G585" s="36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ht="15.75" customHeight="1" spans="1:25">
      <c r="A586" s="36"/>
      <c r="B586" s="36"/>
      <c r="C586" s="37"/>
      <c r="D586" s="36"/>
      <c r="E586" s="37"/>
      <c r="F586" s="36"/>
      <c r="G586" s="36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ht="15.75" customHeight="1" spans="1:25">
      <c r="A587" s="36"/>
      <c r="B587" s="36"/>
      <c r="C587" s="37"/>
      <c r="D587" s="36"/>
      <c r="E587" s="37"/>
      <c r="F587" s="36"/>
      <c r="G587" s="36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ht="15.75" customHeight="1" spans="1:25">
      <c r="A588" s="36"/>
      <c r="B588" s="36"/>
      <c r="C588" s="37"/>
      <c r="D588" s="36"/>
      <c r="E588" s="37"/>
      <c r="F588" s="36"/>
      <c r="G588" s="36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ht="15.75" customHeight="1" spans="1:25">
      <c r="A589" s="36"/>
      <c r="B589" s="36"/>
      <c r="C589" s="37"/>
      <c r="D589" s="36"/>
      <c r="E589" s="37"/>
      <c r="F589" s="36"/>
      <c r="G589" s="36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ht="15.75" customHeight="1" spans="1:25">
      <c r="A590" s="36"/>
      <c r="B590" s="36"/>
      <c r="C590" s="37"/>
      <c r="D590" s="36"/>
      <c r="E590" s="37"/>
      <c r="F590" s="36"/>
      <c r="G590" s="36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ht="15.75" customHeight="1" spans="1:25">
      <c r="A591" s="36"/>
      <c r="B591" s="36"/>
      <c r="C591" s="37"/>
      <c r="D591" s="36"/>
      <c r="E591" s="37"/>
      <c r="F591" s="36"/>
      <c r="G591" s="36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ht="15.75" customHeight="1" spans="1:25">
      <c r="A592" s="36"/>
      <c r="B592" s="36"/>
      <c r="C592" s="37"/>
      <c r="D592" s="36"/>
      <c r="E592" s="37"/>
      <c r="F592" s="36"/>
      <c r="G592" s="36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ht="15.75" customHeight="1" spans="1:25">
      <c r="A593" s="36"/>
      <c r="B593" s="36"/>
      <c r="C593" s="37"/>
      <c r="D593" s="36"/>
      <c r="E593" s="37"/>
      <c r="F593" s="36"/>
      <c r="G593" s="36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ht="15.75" customHeight="1" spans="1:25">
      <c r="A594" s="36"/>
      <c r="B594" s="36"/>
      <c r="C594" s="37"/>
      <c r="D594" s="36"/>
      <c r="E594" s="37"/>
      <c r="F594" s="36"/>
      <c r="G594" s="36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ht="15.75" customHeight="1" spans="1:25">
      <c r="A595" s="36"/>
      <c r="B595" s="36"/>
      <c r="C595" s="37"/>
      <c r="D595" s="36"/>
      <c r="E595" s="37"/>
      <c r="F595" s="36"/>
      <c r="G595" s="36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ht="15.75" customHeight="1" spans="1:25">
      <c r="A596" s="36"/>
      <c r="B596" s="36"/>
      <c r="C596" s="37"/>
      <c r="D596" s="36"/>
      <c r="E596" s="37"/>
      <c r="F596" s="36"/>
      <c r="G596" s="36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ht="15.75" customHeight="1" spans="1:25">
      <c r="A597" s="36"/>
      <c r="B597" s="36"/>
      <c r="C597" s="37"/>
      <c r="D597" s="36"/>
      <c r="E597" s="37"/>
      <c r="F597" s="36"/>
      <c r="G597" s="36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ht="15.75" customHeight="1" spans="1:25">
      <c r="A598" s="36"/>
      <c r="B598" s="36"/>
      <c r="C598" s="37"/>
      <c r="D598" s="36"/>
      <c r="E598" s="37"/>
      <c r="F598" s="36"/>
      <c r="G598" s="36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ht="15.75" customHeight="1" spans="1:25">
      <c r="A599" s="36"/>
      <c r="B599" s="36"/>
      <c r="C599" s="37"/>
      <c r="D599" s="36"/>
      <c r="E599" s="37"/>
      <c r="F599" s="36"/>
      <c r="G599" s="36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ht="15.75" customHeight="1" spans="1:25">
      <c r="A600" s="36"/>
      <c r="B600" s="36"/>
      <c r="C600" s="37"/>
      <c r="D600" s="36"/>
      <c r="E600" s="37"/>
      <c r="F600" s="36"/>
      <c r="G600" s="36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ht="15.75" customHeight="1" spans="1:25">
      <c r="A601" s="36"/>
      <c r="B601" s="36"/>
      <c r="C601" s="37"/>
      <c r="D601" s="36"/>
      <c r="E601" s="37"/>
      <c r="F601" s="36"/>
      <c r="G601" s="36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ht="15.75" customHeight="1" spans="1:25">
      <c r="A602" s="36"/>
      <c r="B602" s="36"/>
      <c r="C602" s="37"/>
      <c r="D602" s="36"/>
      <c r="E602" s="37"/>
      <c r="F602" s="36"/>
      <c r="G602" s="36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ht="15.75" customHeight="1" spans="1:25">
      <c r="A603" s="36"/>
      <c r="B603" s="36"/>
      <c r="C603" s="37"/>
      <c r="D603" s="36"/>
      <c r="E603" s="37"/>
      <c r="F603" s="36"/>
      <c r="G603" s="36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ht="15.75" customHeight="1" spans="1:25">
      <c r="A604" s="36"/>
      <c r="B604" s="36"/>
      <c r="C604" s="37"/>
      <c r="D604" s="36"/>
      <c r="E604" s="37"/>
      <c r="F604" s="36"/>
      <c r="G604" s="36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ht="15.75" customHeight="1" spans="1:25">
      <c r="A605" s="36"/>
      <c r="B605" s="36"/>
      <c r="C605" s="37"/>
      <c r="D605" s="36"/>
      <c r="E605" s="37"/>
      <c r="F605" s="36"/>
      <c r="G605" s="36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ht="15.75" customHeight="1" spans="1:25">
      <c r="A606" s="36"/>
      <c r="B606" s="36"/>
      <c r="C606" s="37"/>
      <c r="D606" s="36"/>
      <c r="E606" s="37"/>
      <c r="F606" s="36"/>
      <c r="G606" s="36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ht="15.75" customHeight="1" spans="1:25">
      <c r="A607" s="36"/>
      <c r="B607" s="36"/>
      <c r="C607" s="37"/>
      <c r="D607" s="36"/>
      <c r="E607" s="37"/>
      <c r="F607" s="36"/>
      <c r="G607" s="36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ht="15.75" customHeight="1" spans="1:25">
      <c r="A608" s="36"/>
      <c r="B608" s="36"/>
      <c r="C608" s="37"/>
      <c r="D608" s="36"/>
      <c r="E608" s="37"/>
      <c r="F608" s="36"/>
      <c r="G608" s="36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ht="15.75" customHeight="1" spans="1:25">
      <c r="A609" s="36"/>
      <c r="B609" s="36"/>
      <c r="C609" s="37"/>
      <c r="D609" s="36"/>
      <c r="E609" s="37"/>
      <c r="F609" s="36"/>
      <c r="G609" s="36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ht="15.75" customHeight="1" spans="1:25">
      <c r="A610" s="36"/>
      <c r="B610" s="36"/>
      <c r="C610" s="37"/>
      <c r="D610" s="36"/>
      <c r="E610" s="37"/>
      <c r="F610" s="36"/>
      <c r="G610" s="36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ht="15.75" customHeight="1" spans="1:25">
      <c r="A611" s="36"/>
      <c r="B611" s="36"/>
      <c r="C611" s="37"/>
      <c r="D611" s="36"/>
      <c r="E611" s="37"/>
      <c r="F611" s="36"/>
      <c r="G611" s="36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ht="15.75" customHeight="1" spans="1:25">
      <c r="A612" s="36"/>
      <c r="B612" s="36"/>
      <c r="C612" s="37"/>
      <c r="D612" s="36"/>
      <c r="E612" s="37"/>
      <c r="F612" s="36"/>
      <c r="G612" s="36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ht="15.75" customHeight="1" spans="1:25">
      <c r="A613" s="36"/>
      <c r="B613" s="36"/>
      <c r="C613" s="37"/>
      <c r="D613" s="36"/>
      <c r="E613" s="37"/>
      <c r="F613" s="36"/>
      <c r="G613" s="36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ht="15.75" customHeight="1" spans="1:25">
      <c r="A614" s="36"/>
      <c r="B614" s="36"/>
      <c r="C614" s="37"/>
      <c r="D614" s="36"/>
      <c r="E614" s="37"/>
      <c r="F614" s="36"/>
      <c r="G614" s="36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ht="15.75" customHeight="1" spans="1:25">
      <c r="A615" s="36"/>
      <c r="B615" s="36"/>
      <c r="C615" s="37"/>
      <c r="D615" s="36"/>
      <c r="E615" s="37"/>
      <c r="F615" s="36"/>
      <c r="G615" s="36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ht="15.75" customHeight="1" spans="1:25">
      <c r="A616" s="36"/>
      <c r="B616" s="36"/>
      <c r="C616" s="37"/>
      <c r="D616" s="36"/>
      <c r="E616" s="37"/>
      <c r="F616" s="36"/>
      <c r="G616" s="36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ht="15.75" customHeight="1" spans="1:25">
      <c r="A617" s="36"/>
      <c r="B617" s="36"/>
      <c r="C617" s="37"/>
      <c r="D617" s="36"/>
      <c r="E617" s="37"/>
      <c r="F617" s="36"/>
      <c r="G617" s="36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ht="15.75" customHeight="1" spans="1:25">
      <c r="A618" s="36"/>
      <c r="B618" s="36"/>
      <c r="C618" s="37"/>
      <c r="D618" s="36"/>
      <c r="E618" s="37"/>
      <c r="F618" s="36"/>
      <c r="G618" s="36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ht="15.75" customHeight="1" spans="1:25">
      <c r="A619" s="36"/>
      <c r="B619" s="36"/>
      <c r="C619" s="37"/>
      <c r="D619" s="36"/>
      <c r="E619" s="37"/>
      <c r="F619" s="36"/>
      <c r="G619" s="36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ht="15.75" customHeight="1" spans="1:25">
      <c r="A620" s="36"/>
      <c r="B620" s="36"/>
      <c r="C620" s="37"/>
      <c r="D620" s="36"/>
      <c r="E620" s="37"/>
      <c r="F620" s="36"/>
      <c r="G620" s="36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ht="15.75" customHeight="1" spans="1:25">
      <c r="A621" s="36"/>
      <c r="B621" s="36"/>
      <c r="C621" s="37"/>
      <c r="D621" s="36"/>
      <c r="E621" s="37"/>
      <c r="F621" s="36"/>
      <c r="G621" s="36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ht="15.75" customHeight="1" spans="1:25">
      <c r="A622" s="36"/>
      <c r="B622" s="36"/>
      <c r="C622" s="37"/>
      <c r="D622" s="36"/>
      <c r="E622" s="37"/>
      <c r="F622" s="36"/>
      <c r="G622" s="36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ht="15.75" customHeight="1" spans="1:25">
      <c r="A623" s="36"/>
      <c r="B623" s="36"/>
      <c r="C623" s="37"/>
      <c r="D623" s="36"/>
      <c r="E623" s="37"/>
      <c r="F623" s="36"/>
      <c r="G623" s="36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ht="15.75" customHeight="1" spans="1:25">
      <c r="A624" s="36"/>
      <c r="B624" s="36"/>
      <c r="C624" s="37"/>
      <c r="D624" s="36"/>
      <c r="E624" s="37"/>
      <c r="F624" s="36"/>
      <c r="G624" s="36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ht="15.75" customHeight="1" spans="1:25">
      <c r="A625" s="36"/>
      <c r="B625" s="36"/>
      <c r="C625" s="37"/>
      <c r="D625" s="36"/>
      <c r="E625" s="37"/>
      <c r="F625" s="36"/>
      <c r="G625" s="36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ht="15.75" customHeight="1" spans="1:25">
      <c r="A626" s="36"/>
      <c r="B626" s="36"/>
      <c r="C626" s="37"/>
      <c r="D626" s="36"/>
      <c r="E626" s="37"/>
      <c r="F626" s="36"/>
      <c r="G626" s="36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ht="15.75" customHeight="1" spans="1:25">
      <c r="A627" s="36"/>
      <c r="B627" s="36"/>
      <c r="C627" s="37"/>
      <c r="D627" s="36"/>
      <c r="E627" s="37"/>
      <c r="F627" s="36"/>
      <c r="G627" s="36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ht="15.75" customHeight="1" spans="1:25">
      <c r="A628" s="36"/>
      <c r="B628" s="36"/>
      <c r="C628" s="37"/>
      <c r="D628" s="36"/>
      <c r="E628" s="37"/>
      <c r="F628" s="36"/>
      <c r="G628" s="36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ht="15.75" customHeight="1" spans="1:25">
      <c r="A629" s="36"/>
      <c r="B629" s="36"/>
      <c r="C629" s="37"/>
      <c r="D629" s="36"/>
      <c r="E629" s="37"/>
      <c r="F629" s="36"/>
      <c r="G629" s="36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ht="15.75" customHeight="1" spans="1:25">
      <c r="A630" s="36"/>
      <c r="B630" s="36"/>
      <c r="C630" s="37"/>
      <c r="D630" s="36"/>
      <c r="E630" s="37"/>
      <c r="F630" s="36"/>
      <c r="G630" s="36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ht="15.75" customHeight="1" spans="1:25">
      <c r="A631" s="36"/>
      <c r="B631" s="36"/>
      <c r="C631" s="37"/>
      <c r="D631" s="36"/>
      <c r="E631" s="37"/>
      <c r="F631" s="36"/>
      <c r="G631" s="36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ht="15.75" customHeight="1" spans="1:25">
      <c r="A632" s="36"/>
      <c r="B632" s="36"/>
      <c r="C632" s="37"/>
      <c r="D632" s="36"/>
      <c r="E632" s="37"/>
      <c r="F632" s="36"/>
      <c r="G632" s="36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ht="15.75" customHeight="1" spans="1:25">
      <c r="A633" s="36"/>
      <c r="B633" s="36"/>
      <c r="C633" s="37"/>
      <c r="D633" s="36"/>
      <c r="E633" s="37"/>
      <c r="F633" s="36"/>
      <c r="G633" s="36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ht="15.75" customHeight="1" spans="1:25">
      <c r="A634" s="36"/>
      <c r="B634" s="36"/>
      <c r="C634" s="37"/>
      <c r="D634" s="36"/>
      <c r="E634" s="37"/>
      <c r="F634" s="36"/>
      <c r="G634" s="36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ht="15.75" customHeight="1" spans="1:25">
      <c r="A635" s="36"/>
      <c r="B635" s="36"/>
      <c r="C635" s="37"/>
      <c r="D635" s="36"/>
      <c r="E635" s="37"/>
      <c r="F635" s="36"/>
      <c r="G635" s="36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ht="15.75" customHeight="1" spans="1:25">
      <c r="A636" s="36"/>
      <c r="B636" s="36"/>
      <c r="C636" s="37"/>
      <c r="D636" s="36"/>
      <c r="E636" s="37"/>
      <c r="F636" s="36"/>
      <c r="G636" s="36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ht="15.75" customHeight="1" spans="1:25">
      <c r="A637" s="36"/>
      <c r="B637" s="36"/>
      <c r="C637" s="37"/>
      <c r="D637" s="36"/>
      <c r="E637" s="37"/>
      <c r="F637" s="36"/>
      <c r="G637" s="36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ht="15.75" customHeight="1" spans="1:25">
      <c r="A638" s="36"/>
      <c r="B638" s="36"/>
      <c r="C638" s="37"/>
      <c r="D638" s="36"/>
      <c r="E638" s="37"/>
      <c r="F638" s="36"/>
      <c r="G638" s="36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ht="15.75" customHeight="1" spans="1:25">
      <c r="A639" s="36"/>
      <c r="B639" s="36"/>
      <c r="C639" s="37"/>
      <c r="D639" s="36"/>
      <c r="E639" s="37"/>
      <c r="F639" s="36"/>
      <c r="G639" s="36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ht="15.75" customHeight="1" spans="1:25">
      <c r="A640" s="36"/>
      <c r="B640" s="36"/>
      <c r="C640" s="37"/>
      <c r="D640" s="36"/>
      <c r="E640" s="37"/>
      <c r="F640" s="36"/>
      <c r="G640" s="36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ht="15.75" customHeight="1" spans="1:25">
      <c r="A641" s="36"/>
      <c r="B641" s="36"/>
      <c r="C641" s="37"/>
      <c r="D641" s="36"/>
      <c r="E641" s="37"/>
      <c r="F641" s="36"/>
      <c r="G641" s="36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ht="15.75" customHeight="1" spans="1:25">
      <c r="A642" s="36"/>
      <c r="B642" s="36"/>
      <c r="C642" s="37"/>
      <c r="D642" s="36"/>
      <c r="E642" s="37"/>
      <c r="F642" s="36"/>
      <c r="G642" s="36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ht="15.75" customHeight="1" spans="1:25">
      <c r="A643" s="36"/>
      <c r="B643" s="36"/>
      <c r="C643" s="37"/>
      <c r="D643" s="36"/>
      <c r="E643" s="37"/>
      <c r="F643" s="36"/>
      <c r="G643" s="36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ht="15.75" customHeight="1" spans="1:25">
      <c r="A644" s="36"/>
      <c r="B644" s="36"/>
      <c r="C644" s="37"/>
      <c r="D644" s="36"/>
      <c r="E644" s="37"/>
      <c r="F644" s="36"/>
      <c r="G644" s="36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ht="15.75" customHeight="1" spans="1:25">
      <c r="A645" s="36"/>
      <c r="B645" s="36"/>
      <c r="C645" s="37"/>
      <c r="D645" s="36"/>
      <c r="E645" s="37"/>
      <c r="F645" s="36"/>
      <c r="G645" s="36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ht="15.75" customHeight="1" spans="1:25">
      <c r="A646" s="36"/>
      <c r="B646" s="36"/>
      <c r="C646" s="37"/>
      <c r="D646" s="36"/>
      <c r="E646" s="37"/>
      <c r="F646" s="36"/>
      <c r="G646" s="36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ht="15.75" customHeight="1" spans="1:25">
      <c r="A647" s="36"/>
      <c r="B647" s="36"/>
      <c r="C647" s="37"/>
      <c r="D647" s="36"/>
      <c r="E647" s="37"/>
      <c r="F647" s="36"/>
      <c r="G647" s="36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ht="15.75" customHeight="1" spans="1:25">
      <c r="A648" s="36"/>
      <c r="B648" s="36"/>
      <c r="C648" s="37"/>
      <c r="D648" s="36"/>
      <c r="E648" s="37"/>
      <c r="F648" s="36"/>
      <c r="G648" s="36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ht="15.75" customHeight="1" spans="1:25">
      <c r="A649" s="36"/>
      <c r="B649" s="36"/>
      <c r="C649" s="37"/>
      <c r="D649" s="36"/>
      <c r="E649" s="37"/>
      <c r="F649" s="36"/>
      <c r="G649" s="36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ht="15.75" customHeight="1" spans="1:25">
      <c r="A650" s="36"/>
      <c r="B650" s="36"/>
      <c r="C650" s="37"/>
      <c r="D650" s="36"/>
      <c r="E650" s="37"/>
      <c r="F650" s="36"/>
      <c r="G650" s="36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ht="15.75" customHeight="1" spans="1:25">
      <c r="A651" s="36"/>
      <c r="B651" s="36"/>
      <c r="C651" s="37"/>
      <c r="D651" s="36"/>
      <c r="E651" s="37"/>
      <c r="F651" s="36"/>
      <c r="G651" s="36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ht="15.75" customHeight="1" spans="1:25">
      <c r="A652" s="36"/>
      <c r="B652" s="36"/>
      <c r="C652" s="37"/>
      <c r="D652" s="36"/>
      <c r="E652" s="37"/>
      <c r="F652" s="36"/>
      <c r="G652" s="36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ht="15.75" customHeight="1" spans="1:25">
      <c r="A653" s="36"/>
      <c r="B653" s="36"/>
      <c r="C653" s="37"/>
      <c r="D653" s="36"/>
      <c r="E653" s="37"/>
      <c r="F653" s="36"/>
      <c r="G653" s="36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ht="15.75" customHeight="1" spans="1:25">
      <c r="A654" s="36"/>
      <c r="B654" s="36"/>
      <c r="C654" s="37"/>
      <c r="D654" s="36"/>
      <c r="E654" s="37"/>
      <c r="F654" s="36"/>
      <c r="G654" s="36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ht="15.75" customHeight="1" spans="1:25">
      <c r="A655" s="36"/>
      <c r="B655" s="36"/>
      <c r="C655" s="37"/>
      <c r="D655" s="36"/>
      <c r="E655" s="37"/>
      <c r="F655" s="36"/>
      <c r="G655" s="36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ht="15.75" customHeight="1" spans="1:25">
      <c r="A656" s="36"/>
      <c r="B656" s="36"/>
      <c r="C656" s="37"/>
      <c r="D656" s="36"/>
      <c r="E656" s="37"/>
      <c r="F656" s="36"/>
      <c r="G656" s="36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ht="15.75" customHeight="1" spans="1:25">
      <c r="A657" s="36"/>
      <c r="B657" s="36"/>
      <c r="C657" s="37"/>
      <c r="D657" s="36"/>
      <c r="E657" s="37"/>
      <c r="F657" s="36"/>
      <c r="G657" s="36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ht="15.75" customHeight="1" spans="1:25">
      <c r="A658" s="36"/>
      <c r="B658" s="36"/>
      <c r="C658" s="37"/>
      <c r="D658" s="36"/>
      <c r="E658" s="37"/>
      <c r="F658" s="36"/>
      <c r="G658" s="36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ht="15.75" customHeight="1" spans="1:25">
      <c r="A659" s="36"/>
      <c r="B659" s="36"/>
      <c r="C659" s="37"/>
      <c r="D659" s="36"/>
      <c r="E659" s="37"/>
      <c r="F659" s="36"/>
      <c r="G659" s="36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ht="15.75" customHeight="1" spans="1:25">
      <c r="A660" s="36"/>
      <c r="B660" s="36"/>
      <c r="C660" s="37"/>
      <c r="D660" s="36"/>
      <c r="E660" s="37"/>
      <c r="F660" s="36"/>
      <c r="G660" s="36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ht="15.75" customHeight="1" spans="1:25">
      <c r="A661" s="36"/>
      <c r="B661" s="36"/>
      <c r="C661" s="37"/>
      <c r="D661" s="36"/>
      <c r="E661" s="37"/>
      <c r="F661" s="36"/>
      <c r="G661" s="36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ht="15.75" customHeight="1" spans="1:25">
      <c r="A662" s="36"/>
      <c r="B662" s="36"/>
      <c r="C662" s="37"/>
      <c r="D662" s="36"/>
      <c r="E662" s="37"/>
      <c r="F662" s="36"/>
      <c r="G662" s="36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ht="15.75" customHeight="1" spans="1:25">
      <c r="A663" s="36"/>
      <c r="B663" s="36"/>
      <c r="C663" s="37"/>
      <c r="D663" s="36"/>
      <c r="E663" s="37"/>
      <c r="F663" s="36"/>
      <c r="G663" s="36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ht="15.75" customHeight="1" spans="1:25">
      <c r="A664" s="36"/>
      <c r="B664" s="36"/>
      <c r="C664" s="37"/>
      <c r="D664" s="36"/>
      <c r="E664" s="37"/>
      <c r="F664" s="36"/>
      <c r="G664" s="36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ht="15.75" customHeight="1" spans="1:25">
      <c r="A665" s="36"/>
      <c r="B665" s="36"/>
      <c r="C665" s="37"/>
      <c r="D665" s="36"/>
      <c r="E665" s="37"/>
      <c r="F665" s="36"/>
      <c r="G665" s="36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ht="15.75" customHeight="1" spans="1:25">
      <c r="A666" s="36"/>
      <c r="B666" s="36"/>
      <c r="C666" s="37"/>
      <c r="D666" s="36"/>
      <c r="E666" s="37"/>
      <c r="F666" s="36"/>
      <c r="G666" s="36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ht="15.75" customHeight="1" spans="1:25">
      <c r="A667" s="36"/>
      <c r="B667" s="36"/>
      <c r="C667" s="37"/>
      <c r="D667" s="36"/>
      <c r="E667" s="37"/>
      <c r="F667" s="36"/>
      <c r="G667" s="36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ht="15.75" customHeight="1" spans="1:25">
      <c r="A668" s="36"/>
      <c r="B668" s="36"/>
      <c r="C668" s="37"/>
      <c r="D668" s="36"/>
      <c r="E668" s="37"/>
      <c r="F668" s="36"/>
      <c r="G668" s="36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ht="15.75" customHeight="1" spans="1:25">
      <c r="A669" s="36"/>
      <c r="B669" s="36"/>
      <c r="C669" s="37"/>
      <c r="D669" s="36"/>
      <c r="E669" s="37"/>
      <c r="F669" s="36"/>
      <c r="G669" s="36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ht="15.75" customHeight="1" spans="1:25">
      <c r="A670" s="36"/>
      <c r="B670" s="36"/>
      <c r="C670" s="37"/>
      <c r="D670" s="36"/>
      <c r="E670" s="37"/>
      <c r="F670" s="36"/>
      <c r="G670" s="36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ht="15.75" customHeight="1" spans="1:25">
      <c r="A671" s="36"/>
      <c r="B671" s="36"/>
      <c r="C671" s="37"/>
      <c r="D671" s="36"/>
      <c r="E671" s="37"/>
      <c r="F671" s="36"/>
      <c r="G671" s="36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ht="15.75" customHeight="1" spans="1:25">
      <c r="A672" s="36"/>
      <c r="B672" s="36"/>
      <c r="C672" s="37"/>
      <c r="D672" s="36"/>
      <c r="E672" s="37"/>
      <c r="F672" s="36"/>
      <c r="G672" s="36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ht="15.75" customHeight="1" spans="1:25">
      <c r="A673" s="36"/>
      <c r="B673" s="36"/>
      <c r="C673" s="37"/>
      <c r="D673" s="36"/>
      <c r="E673" s="37"/>
      <c r="F673" s="36"/>
      <c r="G673" s="36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ht="15.75" customHeight="1" spans="1:25">
      <c r="A674" s="36"/>
      <c r="B674" s="36"/>
      <c r="C674" s="37"/>
      <c r="D674" s="36"/>
      <c r="E674" s="37"/>
      <c r="F674" s="36"/>
      <c r="G674" s="36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ht="15.75" customHeight="1" spans="1:25">
      <c r="A675" s="36"/>
      <c r="B675" s="36"/>
      <c r="C675" s="37"/>
      <c r="D675" s="36"/>
      <c r="E675" s="37"/>
      <c r="F675" s="36"/>
      <c r="G675" s="36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ht="15.75" customHeight="1" spans="1:25">
      <c r="A676" s="36"/>
      <c r="B676" s="36"/>
      <c r="C676" s="37"/>
      <c r="D676" s="36"/>
      <c r="E676" s="37"/>
      <c r="F676" s="36"/>
      <c r="G676" s="36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ht="15.75" customHeight="1" spans="1:25">
      <c r="A677" s="36"/>
      <c r="B677" s="36"/>
      <c r="C677" s="37"/>
      <c r="D677" s="36"/>
      <c r="E677" s="37"/>
      <c r="F677" s="36"/>
      <c r="G677" s="36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ht="15.75" customHeight="1" spans="1:25">
      <c r="A678" s="36"/>
      <c r="B678" s="36"/>
      <c r="C678" s="37"/>
      <c r="D678" s="36"/>
      <c r="E678" s="37"/>
      <c r="F678" s="36"/>
      <c r="G678" s="36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ht="15.75" customHeight="1" spans="1:25">
      <c r="A679" s="36"/>
      <c r="B679" s="36"/>
      <c r="C679" s="37"/>
      <c r="D679" s="36"/>
      <c r="E679" s="37"/>
      <c r="F679" s="36"/>
      <c r="G679" s="36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ht="15.75" customHeight="1" spans="1:25">
      <c r="A680" s="36"/>
      <c r="B680" s="36"/>
      <c r="C680" s="37"/>
      <c r="D680" s="36"/>
      <c r="E680" s="37"/>
      <c r="F680" s="36"/>
      <c r="G680" s="36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ht="15.75" customHeight="1" spans="1:25">
      <c r="A681" s="36"/>
      <c r="B681" s="36"/>
      <c r="C681" s="37"/>
      <c r="D681" s="36"/>
      <c r="E681" s="37"/>
      <c r="F681" s="36"/>
      <c r="G681" s="36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ht="15.75" customHeight="1" spans="1:25">
      <c r="A682" s="36"/>
      <c r="B682" s="36"/>
      <c r="C682" s="37"/>
      <c r="D682" s="36"/>
      <c r="E682" s="37"/>
      <c r="F682" s="36"/>
      <c r="G682" s="36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ht="15.75" customHeight="1" spans="1:25">
      <c r="A683" s="36"/>
      <c r="B683" s="36"/>
      <c r="C683" s="37"/>
      <c r="D683" s="36"/>
      <c r="E683" s="37"/>
      <c r="F683" s="36"/>
      <c r="G683" s="36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ht="15.75" customHeight="1" spans="1:25">
      <c r="A684" s="36"/>
      <c r="B684" s="36"/>
      <c r="C684" s="37"/>
      <c r="D684" s="36"/>
      <c r="E684" s="37"/>
      <c r="F684" s="36"/>
      <c r="G684" s="36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ht="15.75" customHeight="1" spans="1:25">
      <c r="A685" s="36"/>
      <c r="B685" s="36"/>
      <c r="C685" s="37"/>
      <c r="D685" s="36"/>
      <c r="E685" s="37"/>
      <c r="F685" s="36"/>
      <c r="G685" s="36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ht="15.75" customHeight="1" spans="1:25">
      <c r="A686" s="36"/>
      <c r="B686" s="36"/>
      <c r="C686" s="37"/>
      <c r="D686" s="36"/>
      <c r="E686" s="37"/>
      <c r="F686" s="36"/>
      <c r="G686" s="36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ht="15.75" customHeight="1" spans="1:25">
      <c r="A687" s="36"/>
      <c r="B687" s="36"/>
      <c r="C687" s="37"/>
      <c r="D687" s="36"/>
      <c r="E687" s="37"/>
      <c r="F687" s="36"/>
      <c r="G687" s="36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ht="15.75" customHeight="1" spans="1:25">
      <c r="A688" s="36"/>
      <c r="B688" s="36"/>
      <c r="C688" s="37"/>
      <c r="D688" s="36"/>
      <c r="E688" s="37"/>
      <c r="F688" s="36"/>
      <c r="G688" s="36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ht="15.75" customHeight="1" spans="1:25">
      <c r="A689" s="36"/>
      <c r="B689" s="36"/>
      <c r="C689" s="37"/>
      <c r="D689" s="36"/>
      <c r="E689" s="37"/>
      <c r="F689" s="36"/>
      <c r="G689" s="36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ht="15.75" customHeight="1" spans="1:25">
      <c r="A690" s="36"/>
      <c r="B690" s="36"/>
      <c r="C690" s="37"/>
      <c r="D690" s="36"/>
      <c r="E690" s="37"/>
      <c r="F690" s="36"/>
      <c r="G690" s="36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ht="15.75" customHeight="1" spans="1:25">
      <c r="A691" s="36"/>
      <c r="B691" s="36"/>
      <c r="C691" s="37"/>
      <c r="D691" s="36"/>
      <c r="E691" s="37"/>
      <c r="F691" s="36"/>
      <c r="G691" s="36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ht="15.75" customHeight="1" spans="1:25">
      <c r="A692" s="36"/>
      <c r="B692" s="36"/>
      <c r="C692" s="37"/>
      <c r="D692" s="36"/>
      <c r="E692" s="37"/>
      <c r="F692" s="36"/>
      <c r="G692" s="36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ht="15.75" customHeight="1" spans="1:25">
      <c r="A693" s="36"/>
      <c r="B693" s="36"/>
      <c r="C693" s="37"/>
      <c r="D693" s="36"/>
      <c r="E693" s="37"/>
      <c r="F693" s="36"/>
      <c r="G693" s="36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ht="15.75" customHeight="1" spans="1:25">
      <c r="A694" s="36"/>
      <c r="B694" s="36"/>
      <c r="C694" s="37"/>
      <c r="D694" s="36"/>
      <c r="E694" s="37"/>
      <c r="F694" s="36"/>
      <c r="G694" s="36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ht="15.75" customHeight="1" spans="1:25">
      <c r="A695" s="36"/>
      <c r="B695" s="36"/>
      <c r="C695" s="37"/>
      <c r="D695" s="36"/>
      <c r="E695" s="37"/>
      <c r="F695" s="36"/>
      <c r="G695" s="36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ht="15.75" customHeight="1" spans="1:25">
      <c r="A696" s="36"/>
      <c r="B696" s="36"/>
      <c r="C696" s="37"/>
      <c r="D696" s="36"/>
      <c r="E696" s="37"/>
      <c r="F696" s="36"/>
      <c r="G696" s="36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ht="15.75" customHeight="1" spans="1:25">
      <c r="A697" s="36"/>
      <c r="B697" s="36"/>
      <c r="C697" s="37"/>
      <c r="D697" s="36"/>
      <c r="E697" s="37"/>
      <c r="F697" s="36"/>
      <c r="G697" s="36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ht="15.75" customHeight="1" spans="1:25">
      <c r="A698" s="36"/>
      <c r="B698" s="36"/>
      <c r="C698" s="37"/>
      <c r="D698" s="36"/>
      <c r="E698" s="37"/>
      <c r="F698" s="36"/>
      <c r="G698" s="36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ht="15.75" customHeight="1" spans="1:25">
      <c r="A699" s="36"/>
      <c r="B699" s="36"/>
      <c r="C699" s="37"/>
      <c r="D699" s="36"/>
      <c r="E699" s="37"/>
      <c r="F699" s="36"/>
      <c r="G699" s="36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ht="15.75" customHeight="1" spans="1:25">
      <c r="A700" s="36"/>
      <c r="B700" s="36"/>
      <c r="C700" s="37"/>
      <c r="D700" s="36"/>
      <c r="E700" s="37"/>
      <c r="F700" s="36"/>
      <c r="G700" s="36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ht="15.75" customHeight="1" spans="1:25">
      <c r="A701" s="36"/>
      <c r="B701" s="36"/>
      <c r="C701" s="37"/>
      <c r="D701" s="36"/>
      <c r="E701" s="37"/>
      <c r="F701" s="36"/>
      <c r="G701" s="36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ht="15.75" customHeight="1" spans="1:25">
      <c r="A702" s="36"/>
      <c r="B702" s="36"/>
      <c r="C702" s="37"/>
      <c r="D702" s="36"/>
      <c r="E702" s="37"/>
      <c r="F702" s="36"/>
      <c r="G702" s="36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ht="15.75" customHeight="1" spans="1:25">
      <c r="A703" s="36"/>
      <c r="B703" s="36"/>
      <c r="C703" s="37"/>
      <c r="D703" s="36"/>
      <c r="E703" s="37"/>
      <c r="F703" s="36"/>
      <c r="G703" s="36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ht="15.75" customHeight="1" spans="1:25">
      <c r="A704" s="36"/>
      <c r="B704" s="36"/>
      <c r="C704" s="37"/>
      <c r="D704" s="36"/>
      <c r="E704" s="37"/>
      <c r="F704" s="36"/>
      <c r="G704" s="36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ht="15.75" customHeight="1" spans="1:25">
      <c r="A705" s="36"/>
      <c r="B705" s="36"/>
      <c r="C705" s="37"/>
      <c r="D705" s="36"/>
      <c r="E705" s="37"/>
      <c r="F705" s="36"/>
      <c r="G705" s="36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ht="15.75" customHeight="1" spans="1:25">
      <c r="A706" s="36"/>
      <c r="B706" s="36"/>
      <c r="C706" s="37"/>
      <c r="D706" s="36"/>
      <c r="E706" s="37"/>
      <c r="F706" s="36"/>
      <c r="G706" s="36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ht="15.75" customHeight="1" spans="1:25">
      <c r="A707" s="36"/>
      <c r="B707" s="36"/>
      <c r="C707" s="37"/>
      <c r="D707" s="36"/>
      <c r="E707" s="37"/>
      <c r="F707" s="36"/>
      <c r="G707" s="36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ht="15.75" customHeight="1" spans="1:25">
      <c r="A708" s="36"/>
      <c r="B708" s="36"/>
      <c r="C708" s="37"/>
      <c r="D708" s="36"/>
      <c r="E708" s="37"/>
      <c r="F708" s="36"/>
      <c r="G708" s="36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ht="15.75" customHeight="1" spans="1:25">
      <c r="A709" s="36"/>
      <c r="B709" s="36"/>
      <c r="C709" s="37"/>
      <c r="D709" s="36"/>
      <c r="E709" s="37"/>
      <c r="F709" s="36"/>
      <c r="G709" s="36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ht="15.75" customHeight="1" spans="1:25">
      <c r="A710" s="36"/>
      <c r="B710" s="36"/>
      <c r="C710" s="37"/>
      <c r="D710" s="36"/>
      <c r="E710" s="37"/>
      <c r="F710" s="36"/>
      <c r="G710" s="36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ht="15.75" customHeight="1" spans="1:25">
      <c r="A711" s="36"/>
      <c r="B711" s="36"/>
      <c r="C711" s="37"/>
      <c r="D711" s="36"/>
      <c r="E711" s="37"/>
      <c r="F711" s="36"/>
      <c r="G711" s="36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ht="15.75" customHeight="1" spans="1:25">
      <c r="A712" s="36"/>
      <c r="B712" s="36"/>
      <c r="C712" s="37"/>
      <c r="D712" s="36"/>
      <c r="E712" s="37"/>
      <c r="F712" s="36"/>
      <c r="G712" s="36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ht="15.75" customHeight="1" spans="1:25">
      <c r="A713" s="36"/>
      <c r="B713" s="36"/>
      <c r="C713" s="37"/>
      <c r="D713" s="36"/>
      <c r="E713" s="37"/>
      <c r="F713" s="36"/>
      <c r="G713" s="36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ht="15.75" customHeight="1" spans="1:25">
      <c r="A714" s="36"/>
      <c r="B714" s="36"/>
      <c r="C714" s="37"/>
      <c r="D714" s="36"/>
      <c r="E714" s="37"/>
      <c r="F714" s="36"/>
      <c r="G714" s="36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ht="15.75" customHeight="1" spans="1:25">
      <c r="A715" s="36"/>
      <c r="B715" s="36"/>
      <c r="C715" s="37"/>
      <c r="D715" s="36"/>
      <c r="E715" s="37"/>
      <c r="F715" s="36"/>
      <c r="G715" s="36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ht="15.75" customHeight="1" spans="1:25">
      <c r="A716" s="36"/>
      <c r="B716" s="36"/>
      <c r="C716" s="37"/>
      <c r="D716" s="36"/>
      <c r="E716" s="37"/>
      <c r="F716" s="36"/>
      <c r="G716" s="36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ht="15.75" customHeight="1" spans="1:25">
      <c r="A717" s="36"/>
      <c r="B717" s="36"/>
      <c r="C717" s="37"/>
      <c r="D717" s="36"/>
      <c r="E717" s="37"/>
      <c r="F717" s="36"/>
      <c r="G717" s="36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ht="15.75" customHeight="1" spans="1:25">
      <c r="A718" s="36"/>
      <c r="B718" s="36"/>
      <c r="C718" s="37"/>
      <c r="D718" s="36"/>
      <c r="E718" s="37"/>
      <c r="F718" s="36"/>
      <c r="G718" s="36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ht="15.75" customHeight="1" spans="1:25">
      <c r="A719" s="36"/>
      <c r="B719" s="36"/>
      <c r="C719" s="37"/>
      <c r="D719" s="36"/>
      <c r="E719" s="37"/>
      <c r="F719" s="36"/>
      <c r="G719" s="36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ht="15.75" customHeight="1" spans="1:25">
      <c r="A720" s="36"/>
      <c r="B720" s="36"/>
      <c r="C720" s="37"/>
      <c r="D720" s="36"/>
      <c r="E720" s="37"/>
      <c r="F720" s="36"/>
      <c r="G720" s="36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ht="15.75" customHeight="1" spans="1:25">
      <c r="A721" s="36"/>
      <c r="B721" s="36"/>
      <c r="C721" s="37"/>
      <c r="D721" s="36"/>
      <c r="E721" s="37"/>
      <c r="F721" s="36"/>
      <c r="G721" s="36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ht="15.75" customHeight="1" spans="1:25">
      <c r="A722" s="36"/>
      <c r="B722" s="36"/>
      <c r="C722" s="37"/>
      <c r="D722" s="36"/>
      <c r="E722" s="37"/>
      <c r="F722" s="36"/>
      <c r="G722" s="36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ht="15.75" customHeight="1" spans="1:25">
      <c r="A723" s="36"/>
      <c r="B723" s="36"/>
      <c r="C723" s="37"/>
      <c r="D723" s="36"/>
      <c r="E723" s="37"/>
      <c r="F723" s="36"/>
      <c r="G723" s="36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ht="15.75" customHeight="1" spans="1:25">
      <c r="A724" s="36"/>
      <c r="B724" s="36"/>
      <c r="C724" s="37"/>
      <c r="D724" s="36"/>
      <c r="E724" s="37"/>
      <c r="F724" s="36"/>
      <c r="G724" s="36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ht="15.75" customHeight="1" spans="1:25">
      <c r="A725" s="36"/>
      <c r="B725" s="36"/>
      <c r="C725" s="37"/>
      <c r="D725" s="36"/>
      <c r="E725" s="37"/>
      <c r="F725" s="36"/>
      <c r="G725" s="36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ht="15.75" customHeight="1" spans="1:25">
      <c r="A726" s="36"/>
      <c r="B726" s="36"/>
      <c r="C726" s="37"/>
      <c r="D726" s="36"/>
      <c r="E726" s="37"/>
      <c r="F726" s="36"/>
      <c r="G726" s="36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ht="15.75" customHeight="1" spans="1:25">
      <c r="A727" s="36"/>
      <c r="B727" s="36"/>
      <c r="C727" s="37"/>
      <c r="D727" s="36"/>
      <c r="E727" s="37"/>
      <c r="F727" s="36"/>
      <c r="G727" s="36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ht="15.75" customHeight="1" spans="1:25">
      <c r="A728" s="36"/>
      <c r="B728" s="36"/>
      <c r="C728" s="37"/>
      <c r="D728" s="36"/>
      <c r="E728" s="37"/>
      <c r="F728" s="36"/>
      <c r="G728" s="36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ht="15.75" customHeight="1" spans="1:25">
      <c r="A729" s="36"/>
      <c r="B729" s="36"/>
      <c r="C729" s="37"/>
      <c r="D729" s="36"/>
      <c r="E729" s="37"/>
      <c r="F729" s="36"/>
      <c r="G729" s="36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ht="15.75" customHeight="1" spans="1:25">
      <c r="A730" s="36"/>
      <c r="B730" s="36"/>
      <c r="C730" s="37"/>
      <c r="D730" s="36"/>
      <c r="E730" s="37"/>
      <c r="F730" s="36"/>
      <c r="G730" s="36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ht="15.75" customHeight="1" spans="1:25">
      <c r="A731" s="36"/>
      <c r="B731" s="36"/>
      <c r="C731" s="37"/>
      <c r="D731" s="36"/>
      <c r="E731" s="37"/>
      <c r="F731" s="36"/>
      <c r="G731" s="36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ht="15.75" customHeight="1" spans="1:25">
      <c r="A732" s="36"/>
      <c r="B732" s="36"/>
      <c r="C732" s="37"/>
      <c r="D732" s="36"/>
      <c r="E732" s="37"/>
      <c r="F732" s="36"/>
      <c r="G732" s="36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ht="15.75" customHeight="1" spans="1:25">
      <c r="A733" s="36"/>
      <c r="B733" s="36"/>
      <c r="C733" s="37"/>
      <c r="D733" s="36"/>
      <c r="E733" s="37"/>
      <c r="F733" s="36"/>
      <c r="G733" s="36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ht="15.75" customHeight="1" spans="1:25">
      <c r="A734" s="36"/>
      <c r="B734" s="36"/>
      <c r="C734" s="37"/>
      <c r="D734" s="36"/>
      <c r="E734" s="37"/>
      <c r="F734" s="36"/>
      <c r="G734" s="36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ht="15.75" customHeight="1" spans="1:25">
      <c r="A735" s="36"/>
      <c r="B735" s="36"/>
      <c r="C735" s="37"/>
      <c r="D735" s="36"/>
      <c r="E735" s="37"/>
      <c r="F735" s="36"/>
      <c r="G735" s="36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ht="15.75" customHeight="1" spans="1:25">
      <c r="A736" s="36"/>
      <c r="B736" s="36"/>
      <c r="C736" s="37"/>
      <c r="D736" s="36"/>
      <c r="E736" s="37"/>
      <c r="F736" s="36"/>
      <c r="G736" s="36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ht="15.75" customHeight="1" spans="1:25">
      <c r="A737" s="36"/>
      <c r="B737" s="36"/>
      <c r="C737" s="37"/>
      <c r="D737" s="36"/>
      <c r="E737" s="37"/>
      <c r="F737" s="36"/>
      <c r="G737" s="36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ht="15.75" customHeight="1" spans="1:25">
      <c r="A738" s="36"/>
      <c r="B738" s="36"/>
      <c r="C738" s="37"/>
      <c r="D738" s="36"/>
      <c r="E738" s="37"/>
      <c r="F738" s="36"/>
      <c r="G738" s="36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ht="15.75" customHeight="1" spans="1:25">
      <c r="A739" s="36"/>
      <c r="B739" s="36"/>
      <c r="C739" s="37"/>
      <c r="D739" s="36"/>
      <c r="E739" s="37"/>
      <c r="F739" s="36"/>
      <c r="G739" s="36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ht="15.75" customHeight="1" spans="1:25">
      <c r="A740" s="36"/>
      <c r="B740" s="36"/>
      <c r="C740" s="37"/>
      <c r="D740" s="36"/>
      <c r="E740" s="37"/>
      <c r="F740" s="36"/>
      <c r="G740" s="36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ht="15.75" customHeight="1" spans="1:25">
      <c r="A741" s="36"/>
      <c r="B741" s="36"/>
      <c r="C741" s="37"/>
      <c r="D741" s="36"/>
      <c r="E741" s="37"/>
      <c r="F741" s="36"/>
      <c r="G741" s="36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ht="15.75" customHeight="1" spans="1:25">
      <c r="A742" s="36"/>
      <c r="B742" s="36"/>
      <c r="C742" s="37"/>
      <c r="D742" s="36"/>
      <c r="E742" s="37"/>
      <c r="F742" s="36"/>
      <c r="G742" s="36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ht="15.75" customHeight="1" spans="1:25">
      <c r="A743" s="36"/>
      <c r="B743" s="36"/>
      <c r="C743" s="37"/>
      <c r="D743" s="36"/>
      <c r="E743" s="37"/>
      <c r="F743" s="36"/>
      <c r="G743" s="36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ht="15.75" customHeight="1" spans="1:25">
      <c r="A744" s="36"/>
      <c r="B744" s="36"/>
      <c r="C744" s="37"/>
      <c r="D744" s="36"/>
      <c r="E744" s="37"/>
      <c r="F744" s="36"/>
      <c r="G744" s="36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ht="15.75" customHeight="1" spans="1:25">
      <c r="A745" s="36"/>
      <c r="B745" s="36"/>
      <c r="C745" s="37"/>
      <c r="D745" s="36"/>
      <c r="E745" s="37"/>
      <c r="F745" s="36"/>
      <c r="G745" s="36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ht="15.75" customHeight="1" spans="1:25">
      <c r="A746" s="36"/>
      <c r="B746" s="36"/>
      <c r="C746" s="37"/>
      <c r="D746" s="36"/>
      <c r="E746" s="37"/>
      <c r="F746" s="36"/>
      <c r="G746" s="36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ht="15.75" customHeight="1" spans="1:25">
      <c r="A747" s="36"/>
      <c r="B747" s="36"/>
      <c r="C747" s="37"/>
      <c r="D747" s="36"/>
      <c r="E747" s="37"/>
      <c r="F747" s="36"/>
      <c r="G747" s="36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ht="15.75" customHeight="1" spans="1:25">
      <c r="A748" s="36"/>
      <c r="B748" s="36"/>
      <c r="C748" s="37"/>
      <c r="D748" s="36"/>
      <c r="E748" s="37"/>
      <c r="F748" s="36"/>
      <c r="G748" s="36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ht="15.75" customHeight="1" spans="1:25">
      <c r="A749" s="36"/>
      <c r="B749" s="36"/>
      <c r="C749" s="37"/>
      <c r="D749" s="36"/>
      <c r="E749" s="37"/>
      <c r="F749" s="36"/>
      <c r="G749" s="36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ht="15.75" customHeight="1" spans="1:25">
      <c r="A750" s="36"/>
      <c r="B750" s="36"/>
      <c r="C750" s="37"/>
      <c r="D750" s="36"/>
      <c r="E750" s="37"/>
      <c r="F750" s="36"/>
      <c r="G750" s="36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ht="15.75" customHeight="1" spans="1:25">
      <c r="A751" s="36"/>
      <c r="B751" s="36"/>
      <c r="C751" s="37"/>
      <c r="D751" s="36"/>
      <c r="E751" s="37"/>
      <c r="F751" s="36"/>
      <c r="G751" s="36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ht="15.75" customHeight="1" spans="1:25">
      <c r="A752" s="36"/>
      <c r="B752" s="36"/>
      <c r="C752" s="37"/>
      <c r="D752" s="36"/>
      <c r="E752" s="37"/>
      <c r="F752" s="36"/>
      <c r="G752" s="36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ht="15.75" customHeight="1" spans="1:25">
      <c r="A753" s="36"/>
      <c r="B753" s="36"/>
      <c r="C753" s="37"/>
      <c r="D753" s="36"/>
      <c r="E753" s="37"/>
      <c r="F753" s="36"/>
      <c r="G753" s="36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ht="15.75" customHeight="1" spans="1:25">
      <c r="A754" s="36"/>
      <c r="B754" s="36"/>
      <c r="C754" s="37"/>
      <c r="D754" s="36"/>
      <c r="E754" s="37"/>
      <c r="F754" s="36"/>
      <c r="G754" s="36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ht="15.75" customHeight="1" spans="1:25">
      <c r="A755" s="36"/>
      <c r="B755" s="36"/>
      <c r="C755" s="37"/>
      <c r="D755" s="36"/>
      <c r="E755" s="37"/>
      <c r="F755" s="36"/>
      <c r="G755" s="36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ht="15.75" customHeight="1" spans="1:25">
      <c r="A756" s="36"/>
      <c r="B756" s="36"/>
      <c r="C756" s="37"/>
      <c r="D756" s="36"/>
      <c r="E756" s="37"/>
      <c r="F756" s="36"/>
      <c r="G756" s="36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ht="15.75" customHeight="1" spans="1:25">
      <c r="A757" s="36"/>
      <c r="B757" s="36"/>
      <c r="C757" s="37"/>
      <c r="D757" s="36"/>
      <c r="E757" s="37"/>
      <c r="F757" s="36"/>
      <c r="G757" s="36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ht="15.75" customHeight="1" spans="1:25">
      <c r="A758" s="36"/>
      <c r="B758" s="36"/>
      <c r="C758" s="37"/>
      <c r="D758" s="36"/>
      <c r="E758" s="37"/>
      <c r="F758" s="36"/>
      <c r="G758" s="36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ht="15.75" customHeight="1" spans="1:25">
      <c r="A759" s="36"/>
      <c r="B759" s="36"/>
      <c r="C759" s="37"/>
      <c r="D759" s="36"/>
      <c r="E759" s="37"/>
      <c r="F759" s="36"/>
      <c r="G759" s="36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ht="15.75" customHeight="1" spans="1:25">
      <c r="A760" s="36"/>
      <c r="B760" s="36"/>
      <c r="C760" s="37"/>
      <c r="D760" s="36"/>
      <c r="E760" s="37"/>
      <c r="F760" s="36"/>
      <c r="G760" s="36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ht="15.75" customHeight="1" spans="1:25">
      <c r="A761" s="36"/>
      <c r="B761" s="36"/>
      <c r="C761" s="37"/>
      <c r="D761" s="36"/>
      <c r="E761" s="37"/>
      <c r="F761" s="36"/>
      <c r="G761" s="36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ht="15.75" customHeight="1" spans="1:25">
      <c r="A762" s="36"/>
      <c r="B762" s="36"/>
      <c r="C762" s="37"/>
      <c r="D762" s="36"/>
      <c r="E762" s="37"/>
      <c r="F762" s="36"/>
      <c r="G762" s="36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ht="15.75" customHeight="1" spans="1:25">
      <c r="A763" s="36"/>
      <c r="B763" s="36"/>
      <c r="C763" s="37"/>
      <c r="D763" s="36"/>
      <c r="E763" s="37"/>
      <c r="F763" s="36"/>
      <c r="G763" s="36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ht="15.75" customHeight="1" spans="1:25">
      <c r="A764" s="36"/>
      <c r="B764" s="36"/>
      <c r="C764" s="37"/>
      <c r="D764" s="36"/>
      <c r="E764" s="37"/>
      <c r="F764" s="36"/>
      <c r="G764" s="36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ht="15.75" customHeight="1" spans="1:25">
      <c r="A765" s="36"/>
      <c r="B765" s="36"/>
      <c r="C765" s="37"/>
      <c r="D765" s="36"/>
      <c r="E765" s="37"/>
      <c r="F765" s="36"/>
      <c r="G765" s="36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ht="15.75" customHeight="1" spans="1:25">
      <c r="A766" s="36"/>
      <c r="B766" s="36"/>
      <c r="C766" s="37"/>
      <c r="D766" s="36"/>
      <c r="E766" s="37"/>
      <c r="F766" s="36"/>
      <c r="G766" s="36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ht="15.75" customHeight="1" spans="1:25">
      <c r="A767" s="36"/>
      <c r="B767" s="36"/>
      <c r="C767" s="37"/>
      <c r="D767" s="36"/>
      <c r="E767" s="37"/>
      <c r="F767" s="36"/>
      <c r="G767" s="36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ht="15.75" customHeight="1" spans="1:25">
      <c r="A768" s="36"/>
      <c r="B768" s="36"/>
      <c r="C768" s="37"/>
      <c r="D768" s="36"/>
      <c r="E768" s="37"/>
      <c r="F768" s="36"/>
      <c r="G768" s="36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ht="15.75" customHeight="1" spans="1:25">
      <c r="A769" s="36"/>
      <c r="B769" s="36"/>
      <c r="C769" s="37"/>
      <c r="D769" s="36"/>
      <c r="E769" s="37"/>
      <c r="F769" s="36"/>
      <c r="G769" s="36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ht="15.75" customHeight="1" spans="1:25">
      <c r="A770" s="36"/>
      <c r="B770" s="36"/>
      <c r="C770" s="37"/>
      <c r="D770" s="36"/>
      <c r="E770" s="37"/>
      <c r="F770" s="36"/>
      <c r="G770" s="36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ht="15.75" customHeight="1" spans="1:25">
      <c r="A771" s="36"/>
      <c r="B771" s="36"/>
      <c r="C771" s="37"/>
      <c r="D771" s="36"/>
      <c r="E771" s="37"/>
      <c r="F771" s="36"/>
      <c r="G771" s="36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ht="15.75" customHeight="1" spans="1:25">
      <c r="A772" s="36"/>
      <c r="B772" s="36"/>
      <c r="C772" s="37"/>
      <c r="D772" s="36"/>
      <c r="E772" s="37"/>
      <c r="F772" s="36"/>
      <c r="G772" s="36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ht="15.75" customHeight="1" spans="1:25">
      <c r="A773" s="36"/>
      <c r="B773" s="36"/>
      <c r="C773" s="37"/>
      <c r="D773" s="36"/>
      <c r="E773" s="37"/>
      <c r="F773" s="36"/>
      <c r="G773" s="36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ht="15.75" customHeight="1" spans="1:25">
      <c r="A774" s="36"/>
      <c r="B774" s="36"/>
      <c r="C774" s="37"/>
      <c r="D774" s="36"/>
      <c r="E774" s="37"/>
      <c r="F774" s="36"/>
      <c r="G774" s="36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ht="15.75" customHeight="1" spans="1:25">
      <c r="A775" s="36"/>
      <c r="B775" s="36"/>
      <c r="C775" s="37"/>
      <c r="D775" s="36"/>
      <c r="E775" s="37"/>
      <c r="F775" s="36"/>
      <c r="G775" s="36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ht="15.75" customHeight="1" spans="1:25">
      <c r="A776" s="36"/>
      <c r="B776" s="36"/>
      <c r="C776" s="37"/>
      <c r="D776" s="36"/>
      <c r="E776" s="37"/>
      <c r="F776" s="36"/>
      <c r="G776" s="36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ht="15.75" customHeight="1" spans="1:25">
      <c r="A777" s="36"/>
      <c r="B777" s="36"/>
      <c r="C777" s="37"/>
      <c r="D777" s="36"/>
      <c r="E777" s="37"/>
      <c r="F777" s="36"/>
      <c r="G777" s="36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ht="15.75" customHeight="1" spans="1:25">
      <c r="A778" s="36"/>
      <c r="B778" s="36"/>
      <c r="C778" s="37"/>
      <c r="D778" s="36"/>
      <c r="E778" s="37"/>
      <c r="F778" s="36"/>
      <c r="G778" s="36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ht="15.75" customHeight="1" spans="1:25">
      <c r="A779" s="36"/>
      <c r="B779" s="36"/>
      <c r="C779" s="37"/>
      <c r="D779" s="36"/>
      <c r="E779" s="37"/>
      <c r="F779" s="36"/>
      <c r="G779" s="36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ht="15.75" customHeight="1" spans="1:25">
      <c r="A780" s="36"/>
      <c r="B780" s="36"/>
      <c r="C780" s="37"/>
      <c r="D780" s="36"/>
      <c r="E780" s="37"/>
      <c r="F780" s="36"/>
      <c r="G780" s="36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ht="15.75" customHeight="1" spans="1:25">
      <c r="A781" s="36"/>
      <c r="B781" s="36"/>
      <c r="C781" s="37"/>
      <c r="D781" s="36"/>
      <c r="E781" s="37"/>
      <c r="F781" s="36"/>
      <c r="G781" s="36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ht="15.75" customHeight="1" spans="1:25">
      <c r="A782" s="36"/>
      <c r="B782" s="36"/>
      <c r="C782" s="37"/>
      <c r="D782" s="36"/>
      <c r="E782" s="37"/>
      <c r="F782" s="36"/>
      <c r="G782" s="36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ht="15.75" customHeight="1" spans="1:25">
      <c r="A783" s="36"/>
      <c r="B783" s="36"/>
      <c r="C783" s="37"/>
      <c r="D783" s="36"/>
      <c r="E783" s="37"/>
      <c r="F783" s="36"/>
      <c r="G783" s="36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ht="15.75" customHeight="1" spans="1:25">
      <c r="A784" s="36"/>
      <c r="B784" s="36"/>
      <c r="C784" s="37"/>
      <c r="D784" s="36"/>
      <c r="E784" s="37"/>
      <c r="F784" s="36"/>
      <c r="G784" s="36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ht="15.75" customHeight="1" spans="1:25">
      <c r="A785" s="36"/>
      <c r="B785" s="36"/>
      <c r="C785" s="37"/>
      <c r="D785" s="36"/>
      <c r="E785" s="37"/>
      <c r="F785" s="36"/>
      <c r="G785" s="36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ht="15.75" customHeight="1" spans="1:25">
      <c r="A786" s="36"/>
      <c r="B786" s="36"/>
      <c r="C786" s="37"/>
      <c r="D786" s="36"/>
      <c r="E786" s="37"/>
      <c r="F786" s="36"/>
      <c r="G786" s="36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ht="15.75" customHeight="1" spans="1:25">
      <c r="A787" s="36"/>
      <c r="B787" s="36"/>
      <c r="C787" s="37"/>
      <c r="D787" s="36"/>
      <c r="E787" s="37"/>
      <c r="F787" s="36"/>
      <c r="G787" s="36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ht="15.75" customHeight="1" spans="1:25">
      <c r="A788" s="36"/>
      <c r="B788" s="36"/>
      <c r="C788" s="37"/>
      <c r="D788" s="36"/>
      <c r="E788" s="37"/>
      <c r="F788" s="36"/>
      <c r="G788" s="36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ht="15.75" customHeight="1" spans="1:25">
      <c r="A789" s="36"/>
      <c r="B789" s="36"/>
      <c r="C789" s="37"/>
      <c r="D789" s="36"/>
      <c r="E789" s="37"/>
      <c r="F789" s="36"/>
      <c r="G789" s="36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ht="15.75" customHeight="1" spans="1:25">
      <c r="A790" s="36"/>
      <c r="B790" s="36"/>
      <c r="C790" s="37"/>
      <c r="D790" s="36"/>
      <c r="E790" s="37"/>
      <c r="F790" s="36"/>
      <c r="G790" s="36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ht="15.75" customHeight="1" spans="1:25">
      <c r="A791" s="36"/>
      <c r="B791" s="36"/>
      <c r="C791" s="37"/>
      <c r="D791" s="36"/>
      <c r="E791" s="37"/>
      <c r="F791" s="36"/>
      <c r="G791" s="36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ht="15.75" customHeight="1" spans="1:25">
      <c r="A792" s="36"/>
      <c r="B792" s="36"/>
      <c r="C792" s="37"/>
      <c r="D792" s="36"/>
      <c r="E792" s="37"/>
      <c r="F792" s="36"/>
      <c r="G792" s="36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ht="15.75" customHeight="1" spans="1:25">
      <c r="A793" s="36"/>
      <c r="B793" s="36"/>
      <c r="C793" s="37"/>
      <c r="D793" s="36"/>
      <c r="E793" s="37"/>
      <c r="F793" s="36"/>
      <c r="G793" s="36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ht="15.75" customHeight="1" spans="1:25">
      <c r="A794" s="36"/>
      <c r="B794" s="36"/>
      <c r="C794" s="37"/>
      <c r="D794" s="36"/>
      <c r="E794" s="37"/>
      <c r="F794" s="36"/>
      <c r="G794" s="36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ht="15.75" customHeight="1" spans="1:25">
      <c r="A795" s="36"/>
      <c r="B795" s="36"/>
      <c r="C795" s="37"/>
      <c r="D795" s="36"/>
      <c r="E795" s="37"/>
      <c r="F795" s="36"/>
      <c r="G795" s="36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ht="15.75" customHeight="1" spans="1:25">
      <c r="A796" s="36"/>
      <c r="B796" s="36"/>
      <c r="C796" s="37"/>
      <c r="D796" s="36"/>
      <c r="E796" s="37"/>
      <c r="F796" s="36"/>
      <c r="G796" s="36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ht="15.75" customHeight="1" spans="1:25">
      <c r="A797" s="36"/>
      <c r="B797" s="36"/>
      <c r="C797" s="37"/>
      <c r="D797" s="36"/>
      <c r="E797" s="37"/>
      <c r="F797" s="36"/>
      <c r="G797" s="36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ht="15.75" customHeight="1" spans="1:25">
      <c r="A798" s="36"/>
      <c r="B798" s="36"/>
      <c r="C798" s="37"/>
      <c r="D798" s="36"/>
      <c r="E798" s="37"/>
      <c r="F798" s="36"/>
      <c r="G798" s="36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ht="15.75" customHeight="1" spans="1:25">
      <c r="A799" s="36"/>
      <c r="B799" s="36"/>
      <c r="C799" s="37"/>
      <c r="D799" s="36"/>
      <c r="E799" s="37"/>
      <c r="F799" s="36"/>
      <c r="G799" s="36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ht="15.75" customHeight="1" spans="1:25">
      <c r="A800" s="36"/>
      <c r="B800" s="36"/>
      <c r="C800" s="37"/>
      <c r="D800" s="36"/>
      <c r="E800" s="37"/>
      <c r="F800" s="36"/>
      <c r="G800" s="36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ht="15.75" customHeight="1" spans="1:25">
      <c r="A801" s="36"/>
      <c r="B801" s="36"/>
      <c r="C801" s="37"/>
      <c r="D801" s="36"/>
      <c r="E801" s="37"/>
      <c r="F801" s="36"/>
      <c r="G801" s="36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ht="15.75" customHeight="1" spans="1:25">
      <c r="A802" s="36"/>
      <c r="B802" s="36"/>
      <c r="C802" s="37"/>
      <c r="D802" s="36"/>
      <c r="E802" s="37"/>
      <c r="F802" s="36"/>
      <c r="G802" s="36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ht="15.75" customHeight="1" spans="1:25">
      <c r="A803" s="36"/>
      <c r="B803" s="36"/>
      <c r="C803" s="37"/>
      <c r="D803" s="36"/>
      <c r="E803" s="37"/>
      <c r="F803" s="36"/>
      <c r="G803" s="36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ht="15.75" customHeight="1" spans="1:25">
      <c r="A804" s="36"/>
      <c r="B804" s="36"/>
      <c r="C804" s="37"/>
      <c r="D804" s="36"/>
      <c r="E804" s="37"/>
      <c r="F804" s="36"/>
      <c r="G804" s="36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ht="15.75" customHeight="1" spans="1:25">
      <c r="A805" s="36"/>
      <c r="B805" s="36"/>
      <c r="C805" s="37"/>
      <c r="D805" s="36"/>
      <c r="E805" s="37"/>
      <c r="F805" s="36"/>
      <c r="G805" s="36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ht="15.75" customHeight="1" spans="1:25">
      <c r="A806" s="36"/>
      <c r="B806" s="36"/>
      <c r="C806" s="37"/>
      <c r="D806" s="36"/>
      <c r="E806" s="37"/>
      <c r="F806" s="36"/>
      <c r="G806" s="36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ht="15.75" customHeight="1" spans="1:25">
      <c r="A807" s="36"/>
      <c r="B807" s="36"/>
      <c r="C807" s="37"/>
      <c r="D807" s="36"/>
      <c r="E807" s="37"/>
      <c r="F807" s="36"/>
      <c r="G807" s="36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ht="15.75" customHeight="1" spans="1:25">
      <c r="A808" s="36"/>
      <c r="B808" s="36"/>
      <c r="C808" s="37"/>
      <c r="D808" s="36"/>
      <c r="E808" s="37"/>
      <c r="F808" s="36"/>
      <c r="G808" s="36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ht="15.75" customHeight="1" spans="1:25">
      <c r="A809" s="36"/>
      <c r="B809" s="36"/>
      <c r="C809" s="37"/>
      <c r="D809" s="36"/>
      <c r="E809" s="37"/>
      <c r="F809" s="36"/>
      <c r="G809" s="36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ht="15.75" customHeight="1" spans="1:25">
      <c r="A810" s="36"/>
      <c r="B810" s="36"/>
      <c r="C810" s="37"/>
      <c r="D810" s="36"/>
      <c r="E810" s="37"/>
      <c r="F810" s="36"/>
      <c r="G810" s="36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ht="15.75" customHeight="1" spans="1:25">
      <c r="A811" s="36"/>
      <c r="B811" s="36"/>
      <c r="C811" s="37"/>
      <c r="D811" s="36"/>
      <c r="E811" s="37"/>
      <c r="F811" s="36"/>
      <c r="G811" s="36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ht="15.75" customHeight="1" spans="1:25">
      <c r="A812" s="36"/>
      <c r="B812" s="36"/>
      <c r="C812" s="37"/>
      <c r="D812" s="36"/>
      <c r="E812" s="37"/>
      <c r="F812" s="36"/>
      <c r="G812" s="36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ht="15.75" customHeight="1" spans="1:25">
      <c r="A813" s="36"/>
      <c r="B813" s="36"/>
      <c r="C813" s="37"/>
      <c r="D813" s="36"/>
      <c r="E813" s="37"/>
      <c r="F813" s="36"/>
      <c r="G813" s="36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ht="15.75" customHeight="1" spans="1:25">
      <c r="A814" s="36"/>
      <c r="B814" s="36"/>
      <c r="C814" s="37"/>
      <c r="D814" s="36"/>
      <c r="E814" s="37"/>
      <c r="F814" s="36"/>
      <c r="G814" s="36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ht="15.75" customHeight="1" spans="1:25">
      <c r="A815" s="36"/>
      <c r="B815" s="36"/>
      <c r="C815" s="37"/>
      <c r="D815" s="36"/>
      <c r="E815" s="37"/>
      <c r="F815" s="36"/>
      <c r="G815" s="36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ht="15.75" customHeight="1" spans="1:25">
      <c r="A816" s="36"/>
      <c r="B816" s="36"/>
      <c r="C816" s="37"/>
      <c r="D816" s="36"/>
      <c r="E816" s="37"/>
      <c r="F816" s="36"/>
      <c r="G816" s="36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ht="15.75" customHeight="1" spans="1:25">
      <c r="A817" s="36"/>
      <c r="B817" s="36"/>
      <c r="C817" s="37"/>
      <c r="D817" s="36"/>
      <c r="E817" s="37"/>
      <c r="F817" s="36"/>
      <c r="G817" s="36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ht="15.75" customHeight="1" spans="1:25">
      <c r="A818" s="36"/>
      <c r="B818" s="36"/>
      <c r="C818" s="37"/>
      <c r="D818" s="36"/>
      <c r="E818" s="37"/>
      <c r="F818" s="36"/>
      <c r="G818" s="36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ht="15.75" customHeight="1" spans="1:25">
      <c r="A819" s="36"/>
      <c r="B819" s="36"/>
      <c r="C819" s="37"/>
      <c r="D819" s="36"/>
      <c r="E819" s="37"/>
      <c r="F819" s="36"/>
      <c r="G819" s="36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ht="15.75" customHeight="1" spans="1:25">
      <c r="A820" s="36"/>
      <c r="B820" s="36"/>
      <c r="C820" s="37"/>
      <c r="D820" s="36"/>
      <c r="E820" s="37"/>
      <c r="F820" s="36"/>
      <c r="G820" s="36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ht="15.75" customHeight="1" spans="1:25">
      <c r="A821" s="36"/>
      <c r="B821" s="36"/>
      <c r="C821" s="37"/>
      <c r="D821" s="36"/>
      <c r="E821" s="37"/>
      <c r="F821" s="36"/>
      <c r="G821" s="36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ht="15.75" customHeight="1" spans="1:25">
      <c r="A822" s="36"/>
      <c r="B822" s="36"/>
      <c r="C822" s="37"/>
      <c r="D822" s="36"/>
      <c r="E822" s="37"/>
      <c r="F822" s="36"/>
      <c r="G822" s="36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ht="15.75" customHeight="1" spans="1:25">
      <c r="A823" s="36"/>
      <c r="B823" s="36"/>
      <c r="C823" s="37"/>
      <c r="D823" s="36"/>
      <c r="E823" s="37"/>
      <c r="F823" s="36"/>
      <c r="G823" s="36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ht="15.75" customHeight="1" spans="1:25">
      <c r="A824" s="36"/>
      <c r="B824" s="36"/>
      <c r="C824" s="37"/>
      <c r="D824" s="36"/>
      <c r="E824" s="37"/>
      <c r="F824" s="36"/>
      <c r="G824" s="36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ht="15.75" customHeight="1" spans="1:25">
      <c r="A825" s="36"/>
      <c r="B825" s="36"/>
      <c r="C825" s="37"/>
      <c r="D825" s="36"/>
      <c r="E825" s="37"/>
      <c r="F825" s="36"/>
      <c r="G825" s="36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ht="15.75" customHeight="1" spans="1:25">
      <c r="A826" s="36"/>
      <c r="B826" s="36"/>
      <c r="C826" s="37"/>
      <c r="D826" s="36"/>
      <c r="E826" s="37"/>
      <c r="F826" s="36"/>
      <c r="G826" s="36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ht="15.75" customHeight="1" spans="1:25">
      <c r="A827" s="36"/>
      <c r="B827" s="36"/>
      <c r="C827" s="37"/>
      <c r="D827" s="36"/>
      <c r="E827" s="37"/>
      <c r="F827" s="36"/>
      <c r="G827" s="36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ht="15.75" customHeight="1" spans="1:25">
      <c r="A828" s="36"/>
      <c r="B828" s="36"/>
      <c r="C828" s="37"/>
      <c r="D828" s="36"/>
      <c r="E828" s="37"/>
      <c r="F828" s="36"/>
      <c r="G828" s="36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ht="15.75" customHeight="1" spans="1:25">
      <c r="A829" s="36"/>
      <c r="B829" s="36"/>
      <c r="C829" s="37"/>
      <c r="D829" s="36"/>
      <c r="E829" s="37"/>
      <c r="F829" s="36"/>
      <c r="G829" s="36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ht="15.75" customHeight="1" spans="1:25">
      <c r="A830" s="36"/>
      <c r="B830" s="36"/>
      <c r="C830" s="37"/>
      <c r="D830" s="36"/>
      <c r="E830" s="37"/>
      <c r="F830" s="36"/>
      <c r="G830" s="36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ht="15.75" customHeight="1" spans="1:25">
      <c r="A831" s="36"/>
      <c r="B831" s="36"/>
      <c r="C831" s="37"/>
      <c r="D831" s="36"/>
      <c r="E831" s="37"/>
      <c r="F831" s="36"/>
      <c r="G831" s="36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ht="15.75" customHeight="1" spans="1:25">
      <c r="A832" s="36"/>
      <c r="B832" s="36"/>
      <c r="C832" s="37"/>
      <c r="D832" s="36"/>
      <c r="E832" s="37"/>
      <c r="F832" s="36"/>
      <c r="G832" s="36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ht="15.75" customHeight="1" spans="1:25">
      <c r="A833" s="36"/>
      <c r="B833" s="36"/>
      <c r="C833" s="37"/>
      <c r="D833" s="36"/>
      <c r="E833" s="37"/>
      <c r="F833" s="36"/>
      <c r="G833" s="36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ht="15.75" customHeight="1" spans="1:25">
      <c r="A834" s="36"/>
      <c r="B834" s="36"/>
      <c r="C834" s="37"/>
      <c r="D834" s="36"/>
      <c r="E834" s="37"/>
      <c r="F834" s="36"/>
      <c r="G834" s="36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ht="15.75" customHeight="1" spans="1:25">
      <c r="A835" s="36"/>
      <c r="B835" s="36"/>
      <c r="C835" s="37"/>
      <c r="D835" s="36"/>
      <c r="E835" s="37"/>
      <c r="F835" s="36"/>
      <c r="G835" s="36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ht="15.75" customHeight="1" spans="1:25">
      <c r="A836" s="36"/>
      <c r="B836" s="36"/>
      <c r="C836" s="37"/>
      <c r="D836" s="36"/>
      <c r="E836" s="37"/>
      <c r="F836" s="36"/>
      <c r="G836" s="36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ht="15.75" customHeight="1" spans="1:25">
      <c r="A837" s="36"/>
      <c r="B837" s="36"/>
      <c r="C837" s="37"/>
      <c r="D837" s="36"/>
      <c r="E837" s="37"/>
      <c r="F837" s="36"/>
      <c r="G837" s="36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ht="15.75" customHeight="1" spans="1:25">
      <c r="A838" s="36"/>
      <c r="B838" s="36"/>
      <c r="C838" s="37"/>
      <c r="D838" s="36"/>
      <c r="E838" s="37"/>
      <c r="F838" s="36"/>
      <c r="G838" s="36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ht="15.75" customHeight="1" spans="1:25">
      <c r="A839" s="36"/>
      <c r="B839" s="36"/>
      <c r="C839" s="37"/>
      <c r="D839" s="36"/>
      <c r="E839" s="37"/>
      <c r="F839" s="36"/>
      <c r="G839" s="36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ht="15.75" customHeight="1" spans="1:25">
      <c r="A840" s="36"/>
      <c r="B840" s="36"/>
      <c r="C840" s="37"/>
      <c r="D840" s="36"/>
      <c r="E840" s="37"/>
      <c r="F840" s="36"/>
      <c r="G840" s="36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ht="15.75" customHeight="1" spans="1:25">
      <c r="A841" s="36"/>
      <c r="B841" s="36"/>
      <c r="C841" s="37"/>
      <c r="D841" s="36"/>
      <c r="E841" s="37"/>
      <c r="F841" s="36"/>
      <c r="G841" s="36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ht="15.75" customHeight="1" spans="1:25">
      <c r="A842" s="36"/>
      <c r="B842" s="36"/>
      <c r="C842" s="37"/>
      <c r="D842" s="36"/>
      <c r="E842" s="37"/>
      <c r="F842" s="36"/>
      <c r="G842" s="36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ht="15.75" customHeight="1" spans="1:25">
      <c r="A843" s="36"/>
      <c r="B843" s="36"/>
      <c r="C843" s="37"/>
      <c r="D843" s="36"/>
      <c r="E843" s="37"/>
      <c r="F843" s="36"/>
      <c r="G843" s="36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ht="15.75" customHeight="1" spans="1:25">
      <c r="A844" s="36"/>
      <c r="B844" s="36"/>
      <c r="C844" s="37"/>
      <c r="D844" s="36"/>
      <c r="E844" s="37"/>
      <c r="F844" s="36"/>
      <c r="G844" s="36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ht="15.75" customHeight="1" spans="1:25">
      <c r="A845" s="36"/>
      <c r="B845" s="36"/>
      <c r="C845" s="37"/>
      <c r="D845" s="36"/>
      <c r="E845" s="37"/>
      <c r="F845" s="36"/>
      <c r="G845" s="36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ht="15.75" customHeight="1" spans="1:25">
      <c r="A846" s="36"/>
      <c r="B846" s="36"/>
      <c r="C846" s="37"/>
      <c r="D846" s="36"/>
      <c r="E846" s="37"/>
      <c r="F846" s="36"/>
      <c r="G846" s="36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ht="15.75" customHeight="1" spans="1:25">
      <c r="A847" s="36"/>
      <c r="B847" s="36"/>
      <c r="C847" s="37"/>
      <c r="D847" s="36"/>
      <c r="E847" s="37"/>
      <c r="F847" s="36"/>
      <c r="G847" s="36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ht="15.75" customHeight="1" spans="1:25">
      <c r="A848" s="36"/>
      <c r="B848" s="36"/>
      <c r="C848" s="37"/>
      <c r="D848" s="36"/>
      <c r="E848" s="37"/>
      <c r="F848" s="36"/>
      <c r="G848" s="36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ht="15.75" customHeight="1" spans="1:25">
      <c r="A849" s="36"/>
      <c r="B849" s="36"/>
      <c r="C849" s="37"/>
      <c r="D849" s="36"/>
      <c r="E849" s="37"/>
      <c r="F849" s="36"/>
      <c r="G849" s="36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ht="15.75" customHeight="1" spans="1:25">
      <c r="A850" s="36"/>
      <c r="B850" s="36"/>
      <c r="C850" s="37"/>
      <c r="D850" s="36"/>
      <c r="E850" s="37"/>
      <c r="F850" s="36"/>
      <c r="G850" s="36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ht="15.75" customHeight="1" spans="1:25">
      <c r="A851" s="36"/>
      <c r="B851" s="36"/>
      <c r="C851" s="37"/>
      <c r="D851" s="36"/>
      <c r="E851" s="37"/>
      <c r="F851" s="36"/>
      <c r="G851" s="36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ht="15.75" customHeight="1" spans="1:25">
      <c r="A852" s="36"/>
      <c r="B852" s="36"/>
      <c r="C852" s="37"/>
      <c r="D852" s="36"/>
      <c r="E852" s="37"/>
      <c r="F852" s="36"/>
      <c r="G852" s="36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ht="15.75" customHeight="1" spans="1:25">
      <c r="A853" s="36"/>
      <c r="B853" s="36"/>
      <c r="C853" s="37"/>
      <c r="D853" s="36"/>
      <c r="E853" s="37"/>
      <c r="F853" s="36"/>
      <c r="G853" s="36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ht="15.75" customHeight="1" spans="1:25">
      <c r="A854" s="36"/>
      <c r="B854" s="36"/>
      <c r="C854" s="37"/>
      <c r="D854" s="36"/>
      <c r="E854" s="37"/>
      <c r="F854" s="36"/>
      <c r="G854" s="36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ht="15.75" customHeight="1" spans="1:25">
      <c r="A855" s="36"/>
      <c r="B855" s="36"/>
      <c r="C855" s="37"/>
      <c r="D855" s="36"/>
      <c r="E855" s="37"/>
      <c r="F855" s="36"/>
      <c r="G855" s="36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ht="15.75" customHeight="1" spans="1:25">
      <c r="A856" s="36"/>
      <c r="B856" s="36"/>
      <c r="C856" s="37"/>
      <c r="D856" s="36"/>
      <c r="E856" s="37"/>
      <c r="F856" s="36"/>
      <c r="G856" s="36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ht="15.75" customHeight="1" spans="1:25">
      <c r="A857" s="36"/>
      <c r="B857" s="36"/>
      <c r="C857" s="37"/>
      <c r="D857" s="36"/>
      <c r="E857" s="37"/>
      <c r="F857" s="36"/>
      <c r="G857" s="36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ht="15.75" customHeight="1" spans="1:25">
      <c r="A858" s="36"/>
      <c r="B858" s="36"/>
      <c r="C858" s="37"/>
      <c r="D858" s="36"/>
      <c r="E858" s="37"/>
      <c r="F858" s="36"/>
      <c r="G858" s="36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ht="15.75" customHeight="1" spans="1:25">
      <c r="A859" s="36"/>
      <c r="B859" s="36"/>
      <c r="C859" s="37"/>
      <c r="D859" s="36"/>
      <c r="E859" s="37"/>
      <c r="F859" s="36"/>
      <c r="G859" s="36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ht="15.75" customHeight="1" spans="1:25">
      <c r="A860" s="36"/>
      <c r="B860" s="36"/>
      <c r="C860" s="37"/>
      <c r="D860" s="36"/>
      <c r="E860" s="37"/>
      <c r="F860" s="36"/>
      <c r="G860" s="36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ht="15.75" customHeight="1" spans="1:25">
      <c r="A861" s="36"/>
      <c r="B861" s="36"/>
      <c r="C861" s="37"/>
      <c r="D861" s="36"/>
      <c r="E861" s="37"/>
      <c r="F861" s="36"/>
      <c r="G861" s="36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ht="15.75" customHeight="1" spans="1:25">
      <c r="A862" s="36"/>
      <c r="B862" s="36"/>
      <c r="C862" s="37"/>
      <c r="D862" s="36"/>
      <c r="E862" s="37"/>
      <c r="F862" s="36"/>
      <c r="G862" s="36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ht="15.75" customHeight="1" spans="1:25">
      <c r="A863" s="36"/>
      <c r="B863" s="36"/>
      <c r="C863" s="37"/>
      <c r="D863" s="36"/>
      <c r="E863" s="37"/>
      <c r="F863" s="36"/>
      <c r="G863" s="36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ht="15.75" customHeight="1" spans="1:25">
      <c r="A864" s="36"/>
      <c r="B864" s="36"/>
      <c r="C864" s="37"/>
      <c r="D864" s="36"/>
      <c r="E864" s="37"/>
      <c r="F864" s="36"/>
      <c r="G864" s="36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ht="15.75" customHeight="1" spans="1:25">
      <c r="A865" s="36"/>
      <c r="B865" s="36"/>
      <c r="C865" s="37"/>
      <c r="D865" s="36"/>
      <c r="E865" s="37"/>
      <c r="F865" s="36"/>
      <c r="G865" s="36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ht="15.75" customHeight="1" spans="1:25">
      <c r="A866" s="36"/>
      <c r="B866" s="36"/>
      <c r="C866" s="37"/>
      <c r="D866" s="36"/>
      <c r="E866" s="37"/>
      <c r="F866" s="36"/>
      <c r="G866" s="36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ht="15.75" customHeight="1" spans="1:25">
      <c r="A867" s="36"/>
      <c r="B867" s="36"/>
      <c r="C867" s="37"/>
      <c r="D867" s="36"/>
      <c r="E867" s="37"/>
      <c r="F867" s="36"/>
      <c r="G867" s="36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ht="15.75" customHeight="1" spans="1:25">
      <c r="A868" s="36"/>
      <c r="B868" s="36"/>
      <c r="C868" s="37"/>
      <c r="D868" s="36"/>
      <c r="E868" s="37"/>
      <c r="F868" s="36"/>
      <c r="G868" s="36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ht="15.75" customHeight="1" spans="1:25">
      <c r="A869" s="36"/>
      <c r="B869" s="36"/>
      <c r="C869" s="37"/>
      <c r="D869" s="36"/>
      <c r="E869" s="37"/>
      <c r="F869" s="36"/>
      <c r="G869" s="36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ht="15.75" customHeight="1" spans="1:25">
      <c r="A870" s="36"/>
      <c r="B870" s="36"/>
      <c r="C870" s="37"/>
      <c r="D870" s="36"/>
      <c r="E870" s="37"/>
      <c r="F870" s="36"/>
      <c r="G870" s="36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ht="15.75" customHeight="1" spans="1:25">
      <c r="A871" s="36"/>
      <c r="B871" s="36"/>
      <c r="C871" s="37"/>
      <c r="D871" s="36"/>
      <c r="E871" s="37"/>
      <c r="F871" s="36"/>
      <c r="G871" s="36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ht="15.75" customHeight="1" spans="1:25">
      <c r="A872" s="36"/>
      <c r="B872" s="36"/>
      <c r="C872" s="37"/>
      <c r="D872" s="36"/>
      <c r="E872" s="37"/>
      <c r="F872" s="36"/>
      <c r="G872" s="36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ht="15.75" customHeight="1" spans="1:25">
      <c r="A873" s="36"/>
      <c r="B873" s="36"/>
      <c r="C873" s="37"/>
      <c r="D873" s="36"/>
      <c r="E873" s="37"/>
      <c r="F873" s="36"/>
      <c r="G873" s="36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ht="15.75" customHeight="1" spans="1:25">
      <c r="A874" s="36"/>
      <c r="B874" s="36"/>
      <c r="C874" s="37"/>
      <c r="D874" s="36"/>
      <c r="E874" s="37"/>
      <c r="F874" s="36"/>
      <c r="G874" s="36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ht="15.75" customHeight="1" spans="1:25">
      <c r="A875" s="36"/>
      <c r="B875" s="36"/>
      <c r="C875" s="37"/>
      <c r="D875" s="36"/>
      <c r="E875" s="37"/>
      <c r="F875" s="36"/>
      <c r="G875" s="36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ht="15.75" customHeight="1" spans="1:25">
      <c r="A876" s="36"/>
      <c r="B876" s="36"/>
      <c r="C876" s="37"/>
      <c r="D876" s="36"/>
      <c r="E876" s="37"/>
      <c r="F876" s="36"/>
      <c r="G876" s="36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ht="15.75" customHeight="1" spans="1:25">
      <c r="A877" s="36"/>
      <c r="B877" s="36"/>
      <c r="C877" s="37"/>
      <c r="D877" s="36"/>
      <c r="E877" s="37"/>
      <c r="F877" s="36"/>
      <c r="G877" s="36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ht="15.75" customHeight="1" spans="1:25">
      <c r="A878" s="36"/>
      <c r="B878" s="36"/>
      <c r="C878" s="37"/>
      <c r="D878" s="36"/>
      <c r="E878" s="37"/>
      <c r="F878" s="36"/>
      <c r="G878" s="36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ht="15.75" customHeight="1" spans="1:25">
      <c r="A879" s="36"/>
      <c r="B879" s="36"/>
      <c r="C879" s="37"/>
      <c r="D879" s="36"/>
      <c r="E879" s="37"/>
      <c r="F879" s="36"/>
      <c r="G879" s="36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ht="15.75" customHeight="1" spans="1:25">
      <c r="A880" s="36"/>
      <c r="B880" s="36"/>
      <c r="C880" s="37"/>
      <c r="D880" s="36"/>
      <c r="E880" s="37"/>
      <c r="F880" s="36"/>
      <c r="G880" s="36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ht="15.75" customHeight="1" spans="1:25">
      <c r="A881" s="36"/>
      <c r="B881" s="36"/>
      <c r="C881" s="37"/>
      <c r="D881" s="36"/>
      <c r="E881" s="37"/>
      <c r="F881" s="36"/>
      <c r="G881" s="36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ht="15.75" customHeight="1" spans="1:25">
      <c r="A882" s="36"/>
      <c r="B882" s="36"/>
      <c r="C882" s="37"/>
      <c r="D882" s="36"/>
      <c r="E882" s="37"/>
      <c r="F882" s="36"/>
      <c r="G882" s="36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ht="15.75" customHeight="1" spans="1:25">
      <c r="A883" s="36"/>
      <c r="B883" s="36"/>
      <c r="C883" s="37"/>
      <c r="D883" s="36"/>
      <c r="E883" s="37"/>
      <c r="F883" s="36"/>
      <c r="G883" s="36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ht="15.75" customHeight="1" spans="1:25">
      <c r="A884" s="36"/>
      <c r="B884" s="36"/>
      <c r="C884" s="37"/>
      <c r="D884" s="36"/>
      <c r="E884" s="37"/>
      <c r="F884" s="36"/>
      <c r="G884" s="36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ht="15.75" customHeight="1" spans="1:25">
      <c r="A885" s="36"/>
      <c r="B885" s="36"/>
      <c r="C885" s="37"/>
      <c r="D885" s="36"/>
      <c r="E885" s="37"/>
      <c r="F885" s="36"/>
      <c r="G885" s="36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ht="15.75" customHeight="1" spans="1:25">
      <c r="A886" s="36"/>
      <c r="B886" s="36"/>
      <c r="C886" s="37"/>
      <c r="D886" s="36"/>
      <c r="E886" s="37"/>
      <c r="F886" s="36"/>
      <c r="G886" s="36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ht="15.75" customHeight="1" spans="1:25">
      <c r="A887" s="36"/>
      <c r="B887" s="36"/>
      <c r="C887" s="37"/>
      <c r="D887" s="36"/>
      <c r="E887" s="37"/>
      <c r="F887" s="36"/>
      <c r="G887" s="36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ht="15.75" customHeight="1" spans="1:25">
      <c r="A888" s="36"/>
      <c r="B888" s="36"/>
      <c r="C888" s="37"/>
      <c r="D888" s="36"/>
      <c r="E888" s="37"/>
      <c r="F888" s="36"/>
      <c r="G888" s="36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ht="15.75" customHeight="1" spans="1:25">
      <c r="A889" s="36"/>
      <c r="B889" s="36"/>
      <c r="C889" s="37"/>
      <c r="D889" s="36"/>
      <c r="E889" s="37"/>
      <c r="F889" s="36"/>
      <c r="G889" s="36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ht="15.75" customHeight="1" spans="1:25">
      <c r="A890" s="36"/>
      <c r="B890" s="36"/>
      <c r="C890" s="37"/>
      <c r="D890" s="36"/>
      <c r="E890" s="37"/>
      <c r="F890" s="36"/>
      <c r="G890" s="36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ht="15.75" customHeight="1" spans="1:25">
      <c r="A891" s="36"/>
      <c r="B891" s="36"/>
      <c r="C891" s="37"/>
      <c r="D891" s="36"/>
      <c r="E891" s="37"/>
      <c r="F891" s="36"/>
      <c r="G891" s="36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ht="15.75" customHeight="1" spans="1:25">
      <c r="A892" s="36"/>
      <c r="B892" s="36"/>
      <c r="C892" s="37"/>
      <c r="D892" s="36"/>
      <c r="E892" s="37"/>
      <c r="F892" s="36"/>
      <c r="G892" s="36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ht="15.75" customHeight="1" spans="1:25">
      <c r="A893" s="36"/>
      <c r="B893" s="36"/>
      <c r="C893" s="37"/>
      <c r="D893" s="36"/>
      <c r="E893" s="37"/>
      <c r="F893" s="36"/>
      <c r="G893" s="36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ht="15.75" customHeight="1" spans="1:25">
      <c r="A894" s="36"/>
      <c r="B894" s="36"/>
      <c r="C894" s="37"/>
      <c r="D894" s="36"/>
      <c r="E894" s="37"/>
      <c r="F894" s="36"/>
      <c r="G894" s="36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ht="15.75" customHeight="1" spans="1:25">
      <c r="A895" s="36"/>
      <c r="B895" s="36"/>
      <c r="C895" s="37"/>
      <c r="D895" s="36"/>
      <c r="E895" s="37"/>
      <c r="F895" s="36"/>
      <c r="G895" s="36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ht="15.75" customHeight="1" spans="1:25">
      <c r="A896" s="36"/>
      <c r="B896" s="36"/>
      <c r="C896" s="37"/>
      <c r="D896" s="36"/>
      <c r="E896" s="37"/>
      <c r="F896" s="36"/>
      <c r="G896" s="36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ht="15.75" customHeight="1" spans="1:25">
      <c r="A897" s="36"/>
      <c r="B897" s="36"/>
      <c r="C897" s="37"/>
      <c r="D897" s="36"/>
      <c r="E897" s="37"/>
      <c r="F897" s="36"/>
      <c r="G897" s="36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ht="15.75" customHeight="1" spans="1:25">
      <c r="A898" s="36"/>
      <c r="B898" s="36"/>
      <c r="C898" s="37"/>
      <c r="D898" s="36"/>
      <c r="E898" s="37"/>
      <c r="F898" s="36"/>
      <c r="G898" s="36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ht="15.75" customHeight="1" spans="1:25">
      <c r="A899" s="36"/>
      <c r="B899" s="36"/>
      <c r="C899" s="37"/>
      <c r="D899" s="36"/>
      <c r="E899" s="37"/>
      <c r="F899" s="36"/>
      <c r="G899" s="36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ht="15.75" customHeight="1" spans="1:25">
      <c r="A900" s="36"/>
      <c r="B900" s="36"/>
      <c r="C900" s="37"/>
      <c r="D900" s="36"/>
      <c r="E900" s="37"/>
      <c r="F900" s="36"/>
      <c r="G900" s="36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ht="15.75" customHeight="1" spans="1:25">
      <c r="A901" s="36"/>
      <c r="B901" s="36"/>
      <c r="C901" s="37"/>
      <c r="D901" s="36"/>
      <c r="E901" s="37"/>
      <c r="F901" s="36"/>
      <c r="G901" s="36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ht="15.75" customHeight="1" spans="1:25">
      <c r="A902" s="36"/>
      <c r="B902" s="36"/>
      <c r="C902" s="37"/>
      <c r="D902" s="36"/>
      <c r="E902" s="37"/>
      <c r="F902" s="36"/>
      <c r="G902" s="36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ht="15.75" customHeight="1" spans="1:25">
      <c r="A903" s="36"/>
      <c r="B903" s="36"/>
      <c r="C903" s="37"/>
      <c r="D903" s="36"/>
      <c r="E903" s="37"/>
      <c r="F903" s="36"/>
      <c r="G903" s="36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ht="15.75" customHeight="1" spans="1:25">
      <c r="A904" s="36"/>
      <c r="B904" s="36"/>
      <c r="C904" s="37"/>
      <c r="D904" s="36"/>
      <c r="E904" s="37"/>
      <c r="F904" s="36"/>
      <c r="G904" s="36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ht="15.75" customHeight="1" spans="1:25">
      <c r="A905" s="36"/>
      <c r="B905" s="36"/>
      <c r="C905" s="37"/>
      <c r="D905" s="36"/>
      <c r="E905" s="37"/>
      <c r="F905" s="36"/>
      <c r="G905" s="36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ht="15.75" customHeight="1" spans="1:25">
      <c r="A906" s="36"/>
      <c r="B906" s="36"/>
      <c r="C906" s="37"/>
      <c r="D906" s="36"/>
      <c r="E906" s="37"/>
      <c r="F906" s="36"/>
      <c r="G906" s="36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ht="15.75" customHeight="1" spans="1:25">
      <c r="A907" s="36"/>
      <c r="B907" s="36"/>
      <c r="C907" s="37"/>
      <c r="D907" s="36"/>
      <c r="E907" s="37"/>
      <c r="F907" s="36"/>
      <c r="G907" s="36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ht="15.75" customHeight="1" spans="1:25">
      <c r="A908" s="36"/>
      <c r="B908" s="36"/>
      <c r="C908" s="37"/>
      <c r="D908" s="36"/>
      <c r="E908" s="37"/>
      <c r="F908" s="36"/>
      <c r="G908" s="36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ht="15.75" customHeight="1" spans="1:25">
      <c r="A909" s="36"/>
      <c r="B909" s="36"/>
      <c r="C909" s="37"/>
      <c r="D909" s="36"/>
      <c r="E909" s="37"/>
      <c r="F909" s="36"/>
      <c r="G909" s="36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ht="15.75" customHeight="1" spans="1:25">
      <c r="A910" s="36"/>
      <c r="B910" s="36"/>
      <c r="C910" s="37"/>
      <c r="D910" s="36"/>
      <c r="E910" s="37"/>
      <c r="F910" s="36"/>
      <c r="G910" s="36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ht="15.75" customHeight="1" spans="1:25">
      <c r="A911" s="36"/>
      <c r="B911" s="36"/>
      <c r="C911" s="37"/>
      <c r="D911" s="36"/>
      <c r="E911" s="37"/>
      <c r="F911" s="36"/>
      <c r="G911" s="36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ht="15.75" customHeight="1" spans="1:25">
      <c r="A912" s="36"/>
      <c r="B912" s="36"/>
      <c r="C912" s="37"/>
      <c r="D912" s="36"/>
      <c r="E912" s="37"/>
      <c r="F912" s="36"/>
      <c r="G912" s="36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ht="15.75" customHeight="1" spans="1:25">
      <c r="A913" s="36"/>
      <c r="B913" s="36"/>
      <c r="C913" s="37"/>
      <c r="D913" s="36"/>
      <c r="E913" s="37"/>
      <c r="F913" s="36"/>
      <c r="G913" s="36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ht="15.75" customHeight="1" spans="1:25">
      <c r="A914" s="36"/>
      <c r="B914" s="36"/>
      <c r="C914" s="37"/>
      <c r="D914" s="36"/>
      <c r="E914" s="37"/>
      <c r="F914" s="36"/>
      <c r="G914" s="36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ht="15.75" customHeight="1" spans="1:25">
      <c r="A915" s="36"/>
      <c r="B915" s="36"/>
      <c r="C915" s="37"/>
      <c r="D915" s="36"/>
      <c r="E915" s="37"/>
      <c r="F915" s="36"/>
      <c r="G915" s="36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ht="15.75" customHeight="1" spans="1:25">
      <c r="A916" s="36"/>
      <c r="B916" s="36"/>
      <c r="C916" s="37"/>
      <c r="D916" s="36"/>
      <c r="E916" s="37"/>
      <c r="F916" s="36"/>
      <c r="G916" s="36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ht="15.75" customHeight="1" spans="1:25">
      <c r="A917" s="36"/>
      <c r="B917" s="36"/>
      <c r="C917" s="37"/>
      <c r="D917" s="36"/>
      <c r="E917" s="37"/>
      <c r="F917" s="36"/>
      <c r="G917" s="36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ht="15.75" customHeight="1" spans="1:25">
      <c r="A918" s="36"/>
      <c r="B918" s="36"/>
      <c r="C918" s="37"/>
      <c r="D918" s="36"/>
      <c r="E918" s="37"/>
      <c r="F918" s="36"/>
      <c r="G918" s="36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ht="15.75" customHeight="1" spans="1:25">
      <c r="A919" s="36"/>
      <c r="B919" s="36"/>
      <c r="C919" s="37"/>
      <c r="D919" s="36"/>
      <c r="E919" s="37"/>
      <c r="F919" s="36"/>
      <c r="G919" s="36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ht="15.75" customHeight="1" spans="1:25">
      <c r="A920" s="36"/>
      <c r="B920" s="36"/>
      <c r="C920" s="37"/>
      <c r="D920" s="36"/>
      <c r="E920" s="37"/>
      <c r="F920" s="36"/>
      <c r="G920" s="36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ht="15.75" customHeight="1" spans="1:25">
      <c r="A921" s="36"/>
      <c r="B921" s="36"/>
      <c r="C921" s="37"/>
      <c r="D921" s="36"/>
      <c r="E921" s="37"/>
      <c r="F921" s="36"/>
      <c r="G921" s="36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ht="15.75" customHeight="1" spans="1:25">
      <c r="A922" s="36"/>
      <c r="B922" s="36"/>
      <c r="C922" s="37"/>
      <c r="D922" s="36"/>
      <c r="E922" s="37"/>
      <c r="F922" s="36"/>
      <c r="G922" s="36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ht="15.75" customHeight="1" spans="1:25">
      <c r="A923" s="36"/>
      <c r="B923" s="36"/>
      <c r="C923" s="37"/>
      <c r="D923" s="36"/>
      <c r="E923" s="37"/>
      <c r="F923" s="36"/>
      <c r="G923" s="36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ht="15.75" customHeight="1" spans="1:25">
      <c r="A924" s="36"/>
      <c r="B924" s="36"/>
      <c r="C924" s="37"/>
      <c r="D924" s="36"/>
      <c r="E924" s="37"/>
      <c r="F924" s="36"/>
      <c r="G924" s="36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ht="15.75" customHeight="1" spans="1:25">
      <c r="A925" s="36"/>
      <c r="B925" s="36"/>
      <c r="C925" s="37"/>
      <c r="D925" s="36"/>
      <c r="E925" s="37"/>
      <c r="F925" s="36"/>
      <c r="G925" s="36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ht="15.75" customHeight="1" spans="1:25">
      <c r="A926" s="36"/>
      <c r="B926" s="36"/>
      <c r="C926" s="37"/>
      <c r="D926" s="36"/>
      <c r="E926" s="37"/>
      <c r="F926" s="36"/>
      <c r="G926" s="36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ht="15.75" customHeight="1" spans="1:25">
      <c r="A927" s="36"/>
      <c r="B927" s="36"/>
      <c r="C927" s="37"/>
      <c r="D927" s="36"/>
      <c r="E927" s="37"/>
      <c r="F927" s="36"/>
      <c r="G927" s="36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ht="15.75" customHeight="1" spans="1:25">
      <c r="A928" s="36"/>
      <c r="B928" s="36"/>
      <c r="C928" s="37"/>
      <c r="D928" s="36"/>
      <c r="E928" s="37"/>
      <c r="F928" s="36"/>
      <c r="G928" s="36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ht="15.75" customHeight="1" spans="1:25">
      <c r="A929" s="36"/>
      <c r="B929" s="36"/>
      <c r="C929" s="37"/>
      <c r="D929" s="36"/>
      <c r="E929" s="37"/>
      <c r="F929" s="36"/>
      <c r="G929" s="36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ht="15.75" customHeight="1" spans="1:25">
      <c r="A930" s="36"/>
      <c r="B930" s="36"/>
      <c r="C930" s="37"/>
      <c r="D930" s="36"/>
      <c r="E930" s="37"/>
      <c r="F930" s="36"/>
      <c r="G930" s="36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ht="15.75" customHeight="1" spans="1:25">
      <c r="A931" s="36"/>
      <c r="B931" s="36"/>
      <c r="C931" s="37"/>
      <c r="D931" s="36"/>
      <c r="E931" s="37"/>
      <c r="F931" s="36"/>
      <c r="G931" s="36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ht="15.75" customHeight="1" spans="1:25">
      <c r="A932" s="36"/>
      <c r="B932" s="36"/>
      <c r="C932" s="37"/>
      <c r="D932" s="36"/>
      <c r="E932" s="37"/>
      <c r="F932" s="36"/>
      <c r="G932" s="36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ht="15.75" customHeight="1" spans="1:25">
      <c r="A933" s="36"/>
      <c r="B933" s="36"/>
      <c r="C933" s="37"/>
      <c r="D933" s="36"/>
      <c r="E933" s="37"/>
      <c r="F933" s="36"/>
      <c r="G933" s="36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ht="15.75" customHeight="1" spans="1:25">
      <c r="A934" s="36"/>
      <c r="B934" s="36"/>
      <c r="C934" s="37"/>
      <c r="D934" s="36"/>
      <c r="E934" s="37"/>
      <c r="F934" s="36"/>
      <c r="G934" s="36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ht="15.75" customHeight="1" spans="1:25">
      <c r="A935" s="36"/>
      <c r="B935" s="36"/>
      <c r="C935" s="37"/>
      <c r="D935" s="36"/>
      <c r="E935" s="37"/>
      <c r="F935" s="36"/>
      <c r="G935" s="36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ht="15.75" customHeight="1" spans="1:25">
      <c r="A936" s="36"/>
      <c r="B936" s="36"/>
      <c r="C936" s="37"/>
      <c r="D936" s="36"/>
      <c r="E936" s="37"/>
      <c r="F936" s="36"/>
      <c r="G936" s="36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ht="15.75" customHeight="1" spans="1:25">
      <c r="A937" s="36"/>
      <c r="B937" s="36"/>
      <c r="C937" s="37"/>
      <c r="D937" s="36"/>
      <c r="E937" s="37"/>
      <c r="F937" s="36"/>
      <c r="G937" s="36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ht="15.75" customHeight="1" spans="1:25">
      <c r="A938" s="36"/>
      <c r="B938" s="36"/>
      <c r="C938" s="37"/>
      <c r="D938" s="36"/>
      <c r="E938" s="37"/>
      <c r="F938" s="36"/>
      <c r="G938" s="36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ht="15.75" customHeight="1" spans="1:25">
      <c r="A939" s="36"/>
      <c r="B939" s="36"/>
      <c r="C939" s="37"/>
      <c r="D939" s="36"/>
      <c r="E939" s="37"/>
      <c r="F939" s="36"/>
      <c r="G939" s="36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ht="15.75" customHeight="1" spans="1:25">
      <c r="A940" s="36"/>
      <c r="B940" s="36"/>
      <c r="C940" s="37"/>
      <c r="D940" s="36"/>
      <c r="E940" s="37"/>
      <c r="F940" s="36"/>
      <c r="G940" s="36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ht="15.75" customHeight="1" spans="1:25">
      <c r="A941" s="36"/>
      <c r="B941" s="36"/>
      <c r="C941" s="37"/>
      <c r="D941" s="36"/>
      <c r="E941" s="37"/>
      <c r="F941" s="36"/>
      <c r="G941" s="36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ht="15.75" customHeight="1" spans="1:25">
      <c r="A942" s="36"/>
      <c r="B942" s="36"/>
      <c r="C942" s="37"/>
      <c r="D942" s="36"/>
      <c r="E942" s="37"/>
      <c r="F942" s="36"/>
      <c r="G942" s="36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ht="15.75" customHeight="1" spans="1:25">
      <c r="A943" s="36"/>
      <c r="B943" s="36"/>
      <c r="C943" s="37"/>
      <c r="D943" s="36"/>
      <c r="E943" s="37"/>
      <c r="F943" s="36"/>
      <c r="G943" s="36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ht="15.75" customHeight="1" spans="1:25">
      <c r="A944" s="36"/>
      <c r="B944" s="36"/>
      <c r="C944" s="37"/>
      <c r="D944" s="36"/>
      <c r="E944" s="37"/>
      <c r="F944" s="36"/>
      <c r="G944" s="36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ht="15.75" customHeight="1" spans="1:25">
      <c r="A945" s="36"/>
      <c r="B945" s="36"/>
      <c r="C945" s="37"/>
      <c r="D945" s="36"/>
      <c r="E945" s="37"/>
      <c r="F945" s="36"/>
      <c r="G945" s="36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ht="15.75" customHeight="1" spans="1:25">
      <c r="A946" s="36"/>
      <c r="B946" s="36"/>
      <c r="C946" s="37"/>
      <c r="D946" s="36"/>
      <c r="E946" s="37"/>
      <c r="F946" s="36"/>
      <c r="G946" s="36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ht="15.75" customHeight="1" spans="1:25">
      <c r="A947" s="36"/>
      <c r="B947" s="36"/>
      <c r="C947" s="37"/>
      <c r="D947" s="36"/>
      <c r="E947" s="37"/>
      <c r="F947" s="36"/>
      <c r="G947" s="36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ht="15.75" customHeight="1" spans="1:25">
      <c r="A948" s="36"/>
      <c r="B948" s="36"/>
      <c r="C948" s="37"/>
      <c r="D948" s="36"/>
      <c r="E948" s="37"/>
      <c r="F948" s="36"/>
      <c r="G948" s="36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ht="15.75" customHeight="1" spans="1:25">
      <c r="A949" s="36"/>
      <c r="B949" s="36"/>
      <c r="C949" s="37"/>
      <c r="D949" s="36"/>
      <c r="E949" s="37"/>
      <c r="F949" s="36"/>
      <c r="G949" s="36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ht="15.75" customHeight="1" spans="1:25">
      <c r="A950" s="36"/>
      <c r="B950" s="36"/>
      <c r="C950" s="37"/>
      <c r="D950" s="36"/>
      <c r="E950" s="37"/>
      <c r="F950" s="36"/>
      <c r="G950" s="36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ht="15.75" customHeight="1" spans="1:25">
      <c r="A951" s="36"/>
      <c r="B951" s="36"/>
      <c r="C951" s="37"/>
      <c r="D951" s="36"/>
      <c r="E951" s="37"/>
      <c r="F951" s="36"/>
      <c r="G951" s="36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ht="15.75" customHeight="1" spans="1:25">
      <c r="A952" s="36"/>
      <c r="B952" s="36"/>
      <c r="C952" s="37"/>
      <c r="D952" s="36"/>
      <c r="E952" s="37"/>
      <c r="F952" s="36"/>
      <c r="G952" s="36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ht="15.75" customHeight="1" spans="1:25">
      <c r="A953" s="36"/>
      <c r="B953" s="36"/>
      <c r="C953" s="37"/>
      <c r="D953" s="36"/>
      <c r="E953" s="37"/>
      <c r="F953" s="36"/>
      <c r="G953" s="36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ht="15.75" customHeight="1" spans="1:25">
      <c r="A954" s="36"/>
      <c r="B954" s="36"/>
      <c r="C954" s="37"/>
      <c r="D954" s="36"/>
      <c r="E954" s="37"/>
      <c r="F954" s="36"/>
      <c r="G954" s="36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ht="15.75" customHeight="1" spans="1:25">
      <c r="A955" s="36"/>
      <c r="B955" s="36"/>
      <c r="C955" s="37"/>
      <c r="D955" s="36"/>
      <c r="E955" s="37"/>
      <c r="F955" s="36"/>
      <c r="G955" s="36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ht="15.75" customHeight="1" spans="1:25">
      <c r="A956" s="36"/>
      <c r="B956" s="36"/>
      <c r="C956" s="37"/>
      <c r="D956" s="36"/>
      <c r="E956" s="37"/>
      <c r="F956" s="36"/>
      <c r="G956" s="36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ht="15.75" customHeight="1" spans="1:25">
      <c r="A957" s="36"/>
      <c r="B957" s="36"/>
      <c r="C957" s="37"/>
      <c r="D957" s="36"/>
      <c r="E957" s="37"/>
      <c r="F957" s="36"/>
      <c r="G957" s="36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ht="15.75" customHeight="1" spans="1:25">
      <c r="A958" s="36"/>
      <c r="B958" s="36"/>
      <c r="C958" s="37"/>
      <c r="D958" s="36"/>
      <c r="E958" s="37"/>
      <c r="F958" s="36"/>
      <c r="G958" s="36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ht="15.75" customHeight="1" spans="1:25">
      <c r="A959" s="36"/>
      <c r="B959" s="36"/>
      <c r="C959" s="37"/>
      <c r="D959" s="36"/>
      <c r="E959" s="37"/>
      <c r="F959" s="36"/>
      <c r="G959" s="36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ht="15.75" customHeight="1" spans="1:25">
      <c r="A960" s="36"/>
      <c r="B960" s="36"/>
      <c r="C960" s="37"/>
      <c r="D960" s="36"/>
      <c r="E960" s="37"/>
      <c r="F960" s="36"/>
      <c r="G960" s="36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ht="15.75" customHeight="1" spans="1:25">
      <c r="A961" s="36"/>
      <c r="B961" s="36"/>
      <c r="C961" s="37"/>
      <c r="D961" s="36"/>
      <c r="E961" s="37"/>
      <c r="F961" s="36"/>
      <c r="G961" s="36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ht="15.75" customHeight="1" spans="1:25">
      <c r="A962" s="36"/>
      <c r="B962" s="36"/>
      <c r="C962" s="37"/>
      <c r="D962" s="36"/>
      <c r="E962" s="37"/>
      <c r="F962" s="36"/>
      <c r="G962" s="36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ht="15.75" customHeight="1" spans="1:25">
      <c r="A963" s="36"/>
      <c r="B963" s="36"/>
      <c r="C963" s="37"/>
      <c r="D963" s="36"/>
      <c r="E963" s="37"/>
      <c r="F963" s="36"/>
      <c r="G963" s="36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ht="15.75" customHeight="1" spans="1:25">
      <c r="A964" s="36"/>
      <c r="B964" s="36"/>
      <c r="C964" s="37"/>
      <c r="D964" s="36"/>
      <c r="E964" s="37"/>
      <c r="F964" s="36"/>
      <c r="G964" s="36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ht="15.75" customHeight="1" spans="1:25">
      <c r="A965" s="36"/>
      <c r="B965" s="36"/>
      <c r="C965" s="37"/>
      <c r="D965" s="36"/>
      <c r="E965" s="37"/>
      <c r="F965" s="36"/>
      <c r="G965" s="36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ht="15.75" customHeight="1" spans="1:25">
      <c r="A966" s="36"/>
      <c r="B966" s="36"/>
      <c r="C966" s="37"/>
      <c r="D966" s="36"/>
      <c r="E966" s="37"/>
      <c r="F966" s="36"/>
      <c r="G966" s="36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ht="15.75" customHeight="1" spans="1:25">
      <c r="A967" s="36"/>
      <c r="B967" s="36"/>
      <c r="C967" s="37"/>
      <c r="D967" s="36"/>
      <c r="E967" s="37"/>
      <c r="F967" s="36"/>
      <c r="G967" s="36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ht="15.75" customHeight="1" spans="1:25">
      <c r="A968" s="36"/>
      <c r="B968" s="36"/>
      <c r="C968" s="37"/>
      <c r="D968" s="36"/>
      <c r="E968" s="37"/>
      <c r="F968" s="36"/>
      <c r="G968" s="36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ht="15.75" customHeight="1" spans="1:25">
      <c r="A969" s="36"/>
      <c r="B969" s="36"/>
      <c r="C969" s="37"/>
      <c r="D969" s="36"/>
      <c r="E969" s="37"/>
      <c r="F969" s="36"/>
      <c r="G969" s="36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ht="15.75" customHeight="1" spans="1:25">
      <c r="A970" s="36"/>
      <c r="B970" s="36"/>
      <c r="C970" s="37"/>
      <c r="D970" s="36"/>
      <c r="E970" s="37"/>
      <c r="F970" s="36"/>
      <c r="G970" s="36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ht="15.75" customHeight="1" spans="1:25">
      <c r="A971" s="36"/>
      <c r="B971" s="36"/>
      <c r="C971" s="37"/>
      <c r="D971" s="36"/>
      <c r="E971" s="37"/>
      <c r="F971" s="36"/>
      <c r="G971" s="36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ht="15.75" customHeight="1" spans="1:25">
      <c r="A972" s="36"/>
      <c r="B972" s="36"/>
      <c r="C972" s="37"/>
      <c r="D972" s="36"/>
      <c r="E972" s="37"/>
      <c r="F972" s="36"/>
      <c r="G972" s="36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ht="15.75" customHeight="1" spans="1:25">
      <c r="A973" s="36"/>
      <c r="B973" s="36"/>
      <c r="C973" s="37"/>
      <c r="D973" s="36"/>
      <c r="E973" s="37"/>
      <c r="F973" s="36"/>
      <c r="G973" s="36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ht="15.75" customHeight="1" spans="1:25">
      <c r="A974" s="36"/>
      <c r="B974" s="36"/>
      <c r="C974" s="37"/>
      <c r="D974" s="36"/>
      <c r="E974" s="37"/>
      <c r="F974" s="36"/>
      <c r="G974" s="36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ht="15.75" customHeight="1" spans="1:25">
      <c r="A975" s="36"/>
      <c r="B975" s="36"/>
      <c r="C975" s="37"/>
      <c r="D975" s="36"/>
      <c r="E975" s="37"/>
      <c r="F975" s="36"/>
      <c r="G975" s="36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ht="15.75" customHeight="1" spans="1:25">
      <c r="A976" s="36"/>
      <c r="B976" s="36"/>
      <c r="C976" s="37"/>
      <c r="D976" s="36"/>
      <c r="E976" s="37"/>
      <c r="F976" s="36"/>
      <c r="G976" s="36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ht="15.75" customHeight="1" spans="1:25">
      <c r="A977" s="36"/>
      <c r="B977" s="36"/>
      <c r="C977" s="37"/>
      <c r="D977" s="36"/>
      <c r="E977" s="37"/>
      <c r="F977" s="36"/>
      <c r="G977" s="36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ht="15.75" customHeight="1" spans="1:25">
      <c r="A978" s="36"/>
      <c r="B978" s="36"/>
      <c r="C978" s="37"/>
      <c r="D978" s="36"/>
      <c r="E978" s="37"/>
      <c r="F978" s="36"/>
      <c r="G978" s="36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ht="15.75" customHeight="1" spans="1:25">
      <c r="A979" s="36"/>
      <c r="B979" s="36"/>
      <c r="C979" s="37"/>
      <c r="D979" s="36"/>
      <c r="E979" s="37"/>
      <c r="F979" s="36"/>
      <c r="G979" s="36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ht="15.75" customHeight="1" spans="1:25">
      <c r="A980" s="36"/>
      <c r="B980" s="36"/>
      <c r="C980" s="37"/>
      <c r="D980" s="36"/>
      <c r="E980" s="37"/>
      <c r="F980" s="36"/>
      <c r="G980" s="36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ht="15.75" customHeight="1" spans="1:25">
      <c r="A981" s="36"/>
      <c r="B981" s="36"/>
      <c r="C981" s="37"/>
      <c r="D981" s="36"/>
      <c r="E981" s="37"/>
      <c r="F981" s="36"/>
      <c r="G981" s="36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ht="15.75" customHeight="1" spans="1:25">
      <c r="A982" s="36"/>
      <c r="B982" s="36"/>
      <c r="C982" s="37"/>
      <c r="D982" s="36"/>
      <c r="E982" s="37"/>
      <c r="F982" s="36"/>
      <c r="G982" s="36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ht="15.75" customHeight="1" spans="1:25">
      <c r="A983" s="36"/>
      <c r="B983" s="36"/>
      <c r="C983" s="37"/>
      <c r="D983" s="36"/>
      <c r="E983" s="37"/>
      <c r="F983" s="36"/>
      <c r="G983" s="36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ht="15.75" customHeight="1" spans="1:25">
      <c r="A984" s="36"/>
      <c r="B984" s="36"/>
      <c r="C984" s="37"/>
      <c r="D984" s="36"/>
      <c r="E984" s="37"/>
      <c r="F984" s="36"/>
      <c r="G984" s="36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ht="15.75" customHeight="1" spans="1:25">
      <c r="A985" s="36"/>
      <c r="B985" s="36"/>
      <c r="C985" s="37"/>
      <c r="D985" s="36"/>
      <c r="E985" s="37"/>
      <c r="F985" s="36"/>
      <c r="G985" s="36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ht="15.75" customHeight="1" spans="1:25">
      <c r="A986" s="36"/>
      <c r="B986" s="36"/>
      <c r="C986" s="37"/>
      <c r="D986" s="36"/>
      <c r="E986" s="37"/>
      <c r="F986" s="36"/>
      <c r="G986" s="36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ht="15.75" customHeight="1" spans="1:25">
      <c r="A987" s="36"/>
      <c r="B987" s="36"/>
      <c r="C987" s="37"/>
      <c r="D987" s="36"/>
      <c r="E987" s="37"/>
      <c r="F987" s="36"/>
      <c r="G987" s="36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ht="15.75" customHeight="1" spans="1:25">
      <c r="A988" s="36"/>
      <c r="B988" s="36"/>
      <c r="C988" s="37"/>
      <c r="D988" s="36"/>
      <c r="E988" s="37"/>
      <c r="F988" s="36"/>
      <c r="G988" s="36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ht="15.75" customHeight="1" spans="1:25">
      <c r="A989" s="36"/>
      <c r="B989" s="36"/>
      <c r="C989" s="37"/>
      <c r="D989" s="36"/>
      <c r="E989" s="37"/>
      <c r="F989" s="36"/>
      <c r="G989" s="36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ht="15.75" customHeight="1" spans="1:25">
      <c r="A990" s="36"/>
      <c r="B990" s="36"/>
      <c r="C990" s="37"/>
      <c r="D990" s="36"/>
      <c r="E990" s="37"/>
      <c r="F990" s="36"/>
      <c r="G990" s="36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ht="15.75" customHeight="1" spans="1:25">
      <c r="A991" s="36"/>
      <c r="B991" s="36"/>
      <c r="C991" s="37"/>
      <c r="D991" s="36"/>
      <c r="E991" s="37"/>
      <c r="F991" s="36"/>
      <c r="G991" s="36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ht="15.75" customHeight="1" spans="1:25">
      <c r="A992" s="36"/>
      <c r="B992" s="36"/>
      <c r="C992" s="37"/>
      <c r="D992" s="36"/>
      <c r="E992" s="37"/>
      <c r="F992" s="36"/>
      <c r="G992" s="36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ht="15.75" customHeight="1" spans="1:25">
      <c r="A993" s="36"/>
      <c r="B993" s="36"/>
      <c r="C993" s="37"/>
      <c r="D993" s="36"/>
      <c r="E993" s="37"/>
      <c r="F993" s="36"/>
      <c r="G993" s="36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ht="15.75" customHeight="1" spans="1:25">
      <c r="A994" s="36"/>
      <c r="B994" s="36"/>
      <c r="C994" s="37"/>
      <c r="D994" s="36"/>
      <c r="E994" s="37"/>
      <c r="F994" s="36"/>
      <c r="G994" s="36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ht="15.75" customHeight="1" spans="1:25">
      <c r="A995" s="36"/>
      <c r="B995" s="36"/>
      <c r="C995" s="37"/>
      <c r="D995" s="36"/>
      <c r="E995" s="37"/>
      <c r="F995" s="36"/>
      <c r="G995" s="36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ht="15.75" customHeight="1" spans="1:25">
      <c r="A996" s="36"/>
      <c r="B996" s="36"/>
      <c r="C996" s="37"/>
      <c r="D996" s="36"/>
      <c r="E996" s="37"/>
      <c r="F996" s="36"/>
      <c r="G996" s="36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ht="15.75" customHeight="1" spans="1:25">
      <c r="A997" s="36"/>
      <c r="B997" s="36"/>
      <c r="C997" s="37"/>
      <c r="D997" s="36"/>
      <c r="E997" s="37"/>
      <c r="F997" s="36"/>
      <c r="G997" s="36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ht="15.75" customHeight="1" spans="1:25">
      <c r="A998" s="36"/>
      <c r="B998" s="36"/>
      <c r="C998" s="37"/>
      <c r="D998" s="36"/>
      <c r="E998" s="37"/>
      <c r="F998" s="36"/>
      <c r="G998" s="36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ht="15.75" customHeight="1" spans="1:25">
      <c r="A999" s="36"/>
      <c r="B999" s="36"/>
      <c r="C999" s="37"/>
      <c r="D999" s="36"/>
      <c r="E999" s="37"/>
      <c r="F999" s="36"/>
      <c r="G999" s="36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ht="15.75" customHeight="1" spans="1:25">
      <c r="A1000" s="36"/>
      <c r="B1000" s="36"/>
      <c r="C1000" s="37"/>
      <c r="D1000" s="36"/>
      <c r="E1000" s="37"/>
      <c r="F1000" s="36"/>
      <c r="G1000" s="36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  <row r="1001" ht="15.75" customHeight="1" spans="1:25">
      <c r="A1001" s="36"/>
      <c r="B1001" s="36"/>
      <c r="C1001" s="37"/>
      <c r="D1001" s="36"/>
      <c r="E1001" s="37"/>
      <c r="F1001" s="36"/>
      <c r="G1001" s="36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</row>
    <row r="1002" ht="15.75" customHeight="1" spans="1:25">
      <c r="A1002" s="36"/>
      <c r="B1002" s="36"/>
      <c r="C1002" s="37"/>
      <c r="D1002" s="36"/>
      <c r="E1002" s="37"/>
      <c r="F1002" s="36"/>
      <c r="G1002" s="36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</row>
    <row r="1003" ht="15.75" customHeight="1" spans="1:25">
      <c r="A1003" s="36"/>
      <c r="B1003" s="36"/>
      <c r="C1003" s="37"/>
      <c r="D1003" s="36"/>
      <c r="E1003" s="37"/>
      <c r="F1003" s="36"/>
      <c r="G1003" s="36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</row>
    <row r="1004" ht="15.75" customHeight="1" spans="1:25">
      <c r="A1004" s="36"/>
      <c r="B1004" s="36"/>
      <c r="C1004" s="37"/>
      <c r="D1004" s="36"/>
      <c r="E1004" s="37"/>
      <c r="F1004" s="36"/>
      <c r="G1004" s="36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</row>
    <row r="1005" ht="15.75" customHeight="1" spans="1:25">
      <c r="A1005" s="36"/>
      <c r="B1005" s="36"/>
      <c r="C1005" s="37"/>
      <c r="D1005" s="36"/>
      <c r="E1005" s="37"/>
      <c r="F1005" s="36"/>
      <c r="G1005" s="36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</row>
    <row r="1006" ht="15.75" customHeight="1" spans="1:25">
      <c r="A1006" s="36"/>
      <c r="B1006" s="36"/>
      <c r="C1006" s="37"/>
      <c r="D1006" s="36"/>
      <c r="E1006" s="37"/>
      <c r="F1006" s="36"/>
      <c r="G1006" s="36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</row>
    <row r="1007" ht="15.75" customHeight="1" spans="1:25">
      <c r="A1007" s="36"/>
      <c r="B1007" s="36"/>
      <c r="C1007" s="37"/>
      <c r="D1007" s="36"/>
      <c r="E1007" s="37"/>
      <c r="F1007" s="36"/>
      <c r="G1007" s="36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</row>
    <row r="1008" ht="15.75" customHeight="1" spans="1:25">
      <c r="A1008" s="36"/>
      <c r="B1008" s="36"/>
      <c r="C1008" s="37"/>
      <c r="D1008" s="36"/>
      <c r="E1008" s="37"/>
      <c r="F1008" s="36"/>
      <c r="G1008" s="36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</row>
    <row r="1009" ht="15.75" customHeight="1" spans="1:25">
      <c r="A1009" s="36"/>
      <c r="B1009" s="36"/>
      <c r="C1009" s="37"/>
      <c r="D1009" s="36"/>
      <c r="E1009" s="37"/>
      <c r="F1009" s="36"/>
      <c r="G1009" s="36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</row>
    <row r="1010" ht="15.75" customHeight="1" spans="1:25">
      <c r="A1010" s="36"/>
      <c r="B1010" s="36"/>
      <c r="C1010" s="37"/>
      <c r="D1010" s="36"/>
      <c r="E1010" s="37"/>
      <c r="F1010" s="36"/>
      <c r="G1010" s="36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</row>
    <row r="1011" ht="15.75" customHeight="1" spans="1:25">
      <c r="A1011" s="36"/>
      <c r="B1011" s="36"/>
      <c r="C1011" s="37"/>
      <c r="D1011" s="36"/>
      <c r="E1011" s="37"/>
      <c r="F1011" s="36"/>
      <c r="G1011" s="36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</row>
    <row r="1012" ht="15.75" customHeight="1" spans="1:25">
      <c r="A1012" s="36"/>
      <c r="B1012" s="36"/>
      <c r="C1012" s="37"/>
      <c r="D1012" s="36"/>
      <c r="E1012" s="37"/>
      <c r="F1012" s="36"/>
      <c r="G1012" s="36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</row>
    <row r="1013" ht="15.75" customHeight="1" spans="1:25">
      <c r="A1013" s="36"/>
      <c r="B1013" s="36"/>
      <c r="C1013" s="37"/>
      <c r="D1013" s="36"/>
      <c r="E1013" s="37"/>
      <c r="F1013" s="36"/>
      <c r="G1013" s="36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</row>
    <row r="1014" ht="15.75" customHeight="1" spans="1:25">
      <c r="A1014" s="36"/>
      <c r="B1014" s="36"/>
      <c r="C1014" s="37"/>
      <c r="D1014" s="36"/>
      <c r="E1014" s="37"/>
      <c r="F1014" s="36"/>
      <c r="G1014" s="36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</row>
    <row r="1015" ht="15.75" customHeight="1" spans="1:25">
      <c r="A1015" s="36"/>
      <c r="B1015" s="36"/>
      <c r="C1015" s="37"/>
      <c r="D1015" s="36"/>
      <c r="E1015" s="37"/>
      <c r="F1015" s="36"/>
      <c r="G1015" s="36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</row>
    <row r="1016" ht="15.75" customHeight="1" spans="1:25">
      <c r="A1016" s="36"/>
      <c r="B1016" s="36"/>
      <c r="C1016" s="37"/>
      <c r="D1016" s="36"/>
      <c r="E1016" s="37"/>
      <c r="F1016" s="36"/>
      <c r="G1016" s="36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</row>
    <row r="1017" ht="15.75" customHeight="1" spans="1:25">
      <c r="A1017" s="36"/>
      <c r="B1017" s="36"/>
      <c r="C1017" s="37"/>
      <c r="D1017" s="36"/>
      <c r="E1017" s="37"/>
      <c r="F1017" s="36"/>
      <c r="G1017" s="36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</row>
    <row r="1018" ht="15.75" customHeight="1" spans="1:25">
      <c r="A1018" s="36"/>
      <c r="B1018" s="36"/>
      <c r="C1018" s="37"/>
      <c r="D1018" s="36"/>
      <c r="E1018" s="37"/>
      <c r="F1018" s="36"/>
      <c r="G1018" s="36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</row>
    <row r="1019" ht="15.75" customHeight="1" spans="1:25">
      <c r="A1019" s="36"/>
      <c r="B1019" s="36"/>
      <c r="C1019" s="37"/>
      <c r="D1019" s="36"/>
      <c r="E1019" s="37"/>
      <c r="F1019" s="36"/>
      <c r="G1019" s="36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</row>
    <row r="1020" ht="15.75" customHeight="1" spans="1:25">
      <c r="A1020" s="36"/>
      <c r="B1020" s="36"/>
      <c r="C1020" s="37"/>
      <c r="D1020" s="36"/>
      <c r="E1020" s="37"/>
      <c r="F1020" s="36"/>
      <c r="G1020" s="36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</row>
    <row r="1021" ht="15.75" customHeight="1" spans="1:25">
      <c r="A1021" s="36"/>
      <c r="B1021" s="36"/>
      <c r="C1021" s="37"/>
      <c r="D1021" s="36"/>
      <c r="E1021" s="37"/>
      <c r="F1021" s="36"/>
      <c r="G1021" s="36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</row>
    <row r="1022" ht="15.75" customHeight="1" spans="1:25">
      <c r="A1022" s="36"/>
      <c r="B1022" s="36"/>
      <c r="C1022" s="37"/>
      <c r="D1022" s="36"/>
      <c r="E1022" s="37"/>
      <c r="F1022" s="36"/>
      <c r="G1022" s="36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</row>
    <row r="1023" ht="15.75" customHeight="1" spans="1:25">
      <c r="A1023" s="36"/>
      <c r="B1023" s="36"/>
      <c r="C1023" s="37"/>
      <c r="D1023" s="36"/>
      <c r="E1023" s="37"/>
      <c r="F1023" s="36"/>
      <c r="G1023" s="36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</row>
    <row r="1024" ht="15.75" customHeight="1" spans="1:25">
      <c r="A1024" s="36"/>
      <c r="B1024" s="36"/>
      <c r="C1024" s="37"/>
      <c r="D1024" s="36"/>
      <c r="E1024" s="37"/>
      <c r="F1024" s="36"/>
      <c r="G1024" s="36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</row>
    <row r="1025" ht="15.75" customHeight="1" spans="1:25">
      <c r="A1025" s="36"/>
      <c r="B1025" s="36"/>
      <c r="C1025" s="37"/>
      <c r="D1025" s="36"/>
      <c r="E1025" s="37"/>
      <c r="F1025" s="36"/>
      <c r="G1025" s="36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</row>
    <row r="1026" ht="15.75" customHeight="1" spans="1:25">
      <c r="A1026" s="36"/>
      <c r="B1026" s="36"/>
      <c r="C1026" s="37"/>
      <c r="D1026" s="36"/>
      <c r="E1026" s="37"/>
      <c r="F1026" s="36"/>
      <c r="G1026" s="36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</row>
    <row r="1027" ht="15.75" customHeight="1" spans="1:25">
      <c r="A1027" s="36"/>
      <c r="B1027" s="36"/>
      <c r="C1027" s="37"/>
      <c r="D1027" s="36"/>
      <c r="E1027" s="37"/>
      <c r="F1027" s="36"/>
      <c r="G1027" s="36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</row>
    <row r="1028" ht="15.75" customHeight="1" spans="1:25">
      <c r="A1028" s="36"/>
      <c r="B1028" s="36"/>
      <c r="C1028" s="37"/>
      <c r="D1028" s="36"/>
      <c r="E1028" s="37"/>
      <c r="F1028" s="36"/>
      <c r="G1028" s="36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</row>
    <row r="1029" ht="15.75" customHeight="1" spans="1:25">
      <c r="A1029" s="36"/>
      <c r="B1029" s="36"/>
      <c r="C1029" s="37"/>
      <c r="D1029" s="36"/>
      <c r="E1029" s="37"/>
      <c r="F1029" s="36"/>
      <c r="G1029" s="36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</row>
    <row r="1030" ht="15.75" customHeight="1" spans="1:25">
      <c r="A1030" s="36"/>
      <c r="B1030" s="36"/>
      <c r="C1030" s="37"/>
      <c r="D1030" s="36"/>
      <c r="E1030" s="37"/>
      <c r="F1030" s="36"/>
      <c r="G1030" s="36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</row>
    <row r="1031" ht="15.75" customHeight="1" spans="1:25">
      <c r="A1031" s="36"/>
      <c r="B1031" s="36"/>
      <c r="C1031" s="37"/>
      <c r="D1031" s="36"/>
      <c r="E1031" s="37"/>
      <c r="F1031" s="36"/>
      <c r="G1031" s="36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</row>
    <row r="1032" ht="15.75" customHeight="1" spans="1:25">
      <c r="A1032" s="36"/>
      <c r="B1032" s="36"/>
      <c r="C1032" s="37"/>
      <c r="D1032" s="36"/>
      <c r="E1032" s="37"/>
      <c r="F1032" s="36"/>
      <c r="G1032" s="36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</row>
    <row r="1033" ht="15.75" customHeight="1" spans="1:25">
      <c r="A1033" s="36"/>
      <c r="B1033" s="36"/>
      <c r="C1033" s="37"/>
      <c r="D1033" s="36"/>
      <c r="E1033" s="37"/>
      <c r="F1033" s="36"/>
      <c r="G1033" s="36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</row>
    <row r="1034" ht="15.75" customHeight="1" spans="1:25">
      <c r="A1034" s="36"/>
      <c r="B1034" s="36"/>
      <c r="C1034" s="37"/>
      <c r="D1034" s="36"/>
      <c r="E1034" s="37"/>
      <c r="F1034" s="36"/>
      <c r="G1034" s="36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</row>
    <row r="1035" ht="15.75" customHeight="1" spans="1:25">
      <c r="A1035" s="36"/>
      <c r="B1035" s="36"/>
      <c r="C1035" s="37"/>
      <c r="D1035" s="36"/>
      <c r="E1035" s="37"/>
      <c r="F1035" s="36"/>
      <c r="G1035" s="36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</row>
    <row r="1036" ht="15.75" customHeight="1" spans="1:25">
      <c r="A1036" s="36"/>
      <c r="B1036" s="36"/>
      <c r="C1036" s="37"/>
      <c r="D1036" s="36"/>
      <c r="E1036" s="37"/>
      <c r="F1036" s="36"/>
      <c r="G1036" s="36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</row>
    <row r="1037" ht="15.75" customHeight="1" spans="1:25">
      <c r="A1037" s="36"/>
      <c r="B1037" s="36"/>
      <c r="C1037" s="37"/>
      <c r="D1037" s="36"/>
      <c r="E1037" s="37"/>
      <c r="F1037" s="36"/>
      <c r="G1037" s="36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</row>
    <row r="1038" ht="15.75" customHeight="1" spans="1:25">
      <c r="A1038" s="36"/>
      <c r="B1038" s="36"/>
      <c r="C1038" s="37"/>
      <c r="D1038" s="36"/>
      <c r="E1038" s="37"/>
      <c r="F1038" s="36"/>
      <c r="G1038" s="36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</row>
    <row r="1039" ht="15.75" customHeight="1" spans="1:25">
      <c r="A1039" s="36"/>
      <c r="B1039" s="36"/>
      <c r="C1039" s="37"/>
      <c r="D1039" s="36"/>
      <c r="E1039" s="37"/>
      <c r="F1039" s="36"/>
      <c r="G1039" s="36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</row>
    <row r="1040" ht="15.75" customHeight="1" spans="1:25">
      <c r="A1040" s="36"/>
      <c r="B1040" s="36"/>
      <c r="C1040" s="37"/>
      <c r="D1040" s="36"/>
      <c r="E1040" s="37"/>
      <c r="F1040" s="36"/>
      <c r="G1040" s="36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</row>
    <row r="1041" ht="15.75" customHeight="1" spans="1:25">
      <c r="A1041" s="36"/>
      <c r="B1041" s="36"/>
      <c r="C1041" s="37"/>
      <c r="D1041" s="36"/>
      <c r="E1041" s="37"/>
      <c r="F1041" s="36"/>
      <c r="G1041" s="36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</row>
    <row r="1042" ht="15.75" customHeight="1" spans="1:25">
      <c r="A1042" s="36"/>
      <c r="B1042" s="36"/>
      <c r="C1042" s="37"/>
      <c r="D1042" s="36"/>
      <c r="E1042" s="37"/>
      <c r="F1042" s="36"/>
      <c r="G1042" s="36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</row>
    <row r="1043" ht="15.75" customHeight="1" spans="1:25">
      <c r="A1043" s="36"/>
      <c r="B1043" s="36"/>
      <c r="C1043" s="37"/>
      <c r="D1043" s="36"/>
      <c r="E1043" s="37"/>
      <c r="F1043" s="36"/>
      <c r="G1043" s="36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</row>
    <row r="1044" ht="15.75" customHeight="1" spans="1:25">
      <c r="A1044" s="36"/>
      <c r="B1044" s="36"/>
      <c r="C1044" s="37"/>
      <c r="D1044" s="36"/>
      <c r="E1044" s="37"/>
      <c r="F1044" s="36"/>
      <c r="G1044" s="36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</row>
    <row r="1045" ht="15.75" customHeight="1" spans="1:25">
      <c r="A1045" s="36"/>
      <c r="B1045" s="36"/>
      <c r="C1045" s="37"/>
      <c r="D1045" s="36"/>
      <c r="E1045" s="37"/>
      <c r="F1045" s="36"/>
      <c r="G1045" s="36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</row>
    <row r="1046" ht="15.75" customHeight="1" spans="1:25">
      <c r="A1046" s="36"/>
      <c r="B1046" s="36"/>
      <c r="C1046" s="37"/>
      <c r="D1046" s="36"/>
      <c r="E1046" s="37"/>
      <c r="F1046" s="36"/>
      <c r="G1046" s="36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</row>
    <row r="1047" ht="15.75" customHeight="1" spans="1:25">
      <c r="A1047" s="36"/>
      <c r="B1047" s="36"/>
      <c r="C1047" s="37"/>
      <c r="D1047" s="36"/>
      <c r="E1047" s="37"/>
      <c r="F1047" s="36"/>
      <c r="G1047" s="36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</row>
    <row r="1048" ht="15.75" customHeight="1" spans="1:25">
      <c r="A1048" s="36"/>
      <c r="B1048" s="36"/>
      <c r="C1048" s="37"/>
      <c r="D1048" s="36"/>
      <c r="E1048" s="37"/>
      <c r="F1048" s="36"/>
      <c r="G1048" s="36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</row>
    <row r="1049" ht="15.75" customHeight="1" spans="1:25">
      <c r="A1049" s="36"/>
      <c r="B1049" s="36"/>
      <c r="C1049" s="37"/>
      <c r="D1049" s="36"/>
      <c r="E1049" s="37"/>
      <c r="F1049" s="36"/>
      <c r="G1049" s="36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</row>
    <row r="1050" ht="15.75" customHeight="1" spans="1:25">
      <c r="A1050" s="36"/>
      <c r="B1050" s="36"/>
      <c r="C1050" s="37"/>
      <c r="D1050" s="36"/>
      <c r="E1050" s="37"/>
      <c r="F1050" s="36"/>
      <c r="G1050" s="36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</row>
    <row r="1051" ht="15.75" customHeight="1" spans="1:25">
      <c r="A1051" s="36"/>
      <c r="B1051" s="36"/>
      <c r="C1051" s="37"/>
      <c r="D1051" s="36"/>
      <c r="E1051" s="37"/>
      <c r="F1051" s="36"/>
      <c r="G1051" s="36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</row>
    <row r="1052" ht="15.75" customHeight="1" spans="1:25">
      <c r="A1052" s="36"/>
      <c r="B1052" s="36"/>
      <c r="C1052" s="37"/>
      <c r="D1052" s="36"/>
      <c r="E1052" s="37"/>
      <c r="F1052" s="36"/>
      <c r="G1052" s="36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</row>
    <row r="1053" ht="15.75" customHeight="1" spans="1:25">
      <c r="A1053" s="36"/>
      <c r="B1053" s="36"/>
      <c r="C1053" s="37"/>
      <c r="D1053" s="36"/>
      <c r="E1053" s="37"/>
      <c r="F1053" s="36"/>
      <c r="G1053" s="36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</row>
    <row r="1054" ht="15.75" customHeight="1" spans="1:25">
      <c r="A1054" s="36"/>
      <c r="B1054" s="36"/>
      <c r="C1054" s="37"/>
      <c r="D1054" s="36"/>
      <c r="E1054" s="37"/>
      <c r="F1054" s="36"/>
      <c r="G1054" s="36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</row>
    <row r="1055" ht="15.75" customHeight="1" spans="1:25">
      <c r="A1055" s="36"/>
      <c r="B1055" s="36"/>
      <c r="C1055" s="37"/>
      <c r="D1055" s="36"/>
      <c r="E1055" s="37"/>
      <c r="F1055" s="36"/>
      <c r="G1055" s="36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</row>
    <row r="1056" ht="15.75" customHeight="1" spans="1:25">
      <c r="A1056" s="36"/>
      <c r="B1056" s="36"/>
      <c r="C1056" s="37"/>
      <c r="D1056" s="36"/>
      <c r="E1056" s="37"/>
      <c r="F1056" s="36"/>
      <c r="G1056" s="36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</row>
    <row r="1057" ht="15.75" customHeight="1" spans="1:25">
      <c r="A1057" s="36"/>
      <c r="B1057" s="36"/>
      <c r="C1057" s="37"/>
      <c r="D1057" s="36"/>
      <c r="E1057" s="37"/>
      <c r="F1057" s="36"/>
      <c r="G1057" s="36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</row>
    <row r="1058" ht="15.75" customHeight="1" spans="1:25">
      <c r="A1058" s="36"/>
      <c r="B1058" s="36"/>
      <c r="C1058" s="37"/>
      <c r="D1058" s="36"/>
      <c r="E1058" s="37"/>
      <c r="F1058" s="36"/>
      <c r="G1058" s="36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</row>
    <row r="1059" ht="15.75" customHeight="1" spans="1:25">
      <c r="A1059" s="36"/>
      <c r="B1059" s="36"/>
      <c r="C1059" s="37"/>
      <c r="D1059" s="36"/>
      <c r="E1059" s="37"/>
      <c r="F1059" s="36"/>
      <c r="G1059" s="36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</row>
    <row r="1060" ht="15.75" customHeight="1" spans="1:25">
      <c r="A1060" s="36"/>
      <c r="B1060" s="36"/>
      <c r="C1060" s="37"/>
      <c r="D1060" s="36"/>
      <c r="E1060" s="37"/>
      <c r="F1060" s="36"/>
      <c r="G1060" s="36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</row>
    <row r="1061" ht="15.75" customHeight="1" spans="1:25">
      <c r="A1061" s="36"/>
      <c r="B1061" s="36"/>
      <c r="C1061" s="37"/>
      <c r="D1061" s="36"/>
      <c r="E1061" s="37"/>
      <c r="F1061" s="36"/>
      <c r="G1061" s="36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</row>
    <row r="1062" ht="15.75" customHeight="1" spans="1:25">
      <c r="A1062" s="36"/>
      <c r="B1062" s="36"/>
      <c r="C1062" s="37"/>
      <c r="D1062" s="36"/>
      <c r="E1062" s="37"/>
      <c r="F1062" s="36"/>
      <c r="G1062" s="36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</row>
    <row r="1063" ht="15.75" customHeight="1" spans="1:25">
      <c r="A1063" s="36"/>
      <c r="B1063" s="36"/>
      <c r="C1063" s="37"/>
      <c r="D1063" s="36"/>
      <c r="E1063" s="37"/>
      <c r="F1063" s="36"/>
      <c r="G1063" s="36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</row>
    <row r="1064" ht="15.75" customHeight="1" spans="1:25">
      <c r="A1064" s="36"/>
      <c r="B1064" s="36"/>
      <c r="C1064" s="37"/>
      <c r="D1064" s="36"/>
      <c r="E1064" s="37"/>
      <c r="F1064" s="36"/>
      <c r="G1064" s="36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</row>
    <row r="1065" ht="15.75" customHeight="1" spans="1:25">
      <c r="A1065" s="36"/>
      <c r="B1065" s="36"/>
      <c r="C1065" s="37"/>
      <c r="D1065" s="36"/>
      <c r="E1065" s="37"/>
      <c r="F1065" s="36"/>
      <c r="G1065" s="36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</row>
    <row r="1066" ht="15.75" customHeight="1" spans="1:25">
      <c r="A1066" s="36"/>
      <c r="B1066" s="36"/>
      <c r="C1066" s="37"/>
      <c r="D1066" s="36"/>
      <c r="E1066" s="37"/>
      <c r="F1066" s="36"/>
      <c r="G1066" s="36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</row>
    <row r="1067" ht="15.75" customHeight="1" spans="1:25">
      <c r="A1067" s="36"/>
      <c r="B1067" s="36"/>
      <c r="C1067" s="37"/>
      <c r="D1067" s="36"/>
      <c r="E1067" s="37"/>
      <c r="F1067" s="36"/>
      <c r="G1067" s="36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</row>
    <row r="1068" ht="15.75" customHeight="1" spans="1:25">
      <c r="A1068" s="36"/>
      <c r="B1068" s="36"/>
      <c r="C1068" s="37"/>
      <c r="D1068" s="36"/>
      <c r="E1068" s="37"/>
      <c r="F1068" s="36"/>
      <c r="G1068" s="36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</row>
    <row r="1069" ht="15.75" customHeight="1" spans="1:25">
      <c r="A1069" s="36"/>
      <c r="B1069" s="36"/>
      <c r="C1069" s="37"/>
      <c r="D1069" s="36"/>
      <c r="E1069" s="37"/>
      <c r="F1069" s="36"/>
      <c r="G1069" s="36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</row>
    <row r="1070" ht="15.75" customHeight="1" spans="1:25">
      <c r="A1070" s="36"/>
      <c r="B1070" s="36"/>
      <c r="C1070" s="37"/>
      <c r="D1070" s="36"/>
      <c r="E1070" s="37"/>
      <c r="F1070" s="36"/>
      <c r="G1070" s="36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</row>
  </sheetData>
  <mergeCells count="9">
    <mergeCell ref="A5:I5"/>
    <mergeCell ref="A6:I6"/>
    <mergeCell ref="A7:I7"/>
    <mergeCell ref="A9:C9"/>
    <mergeCell ref="D9:I9"/>
    <mergeCell ref="A12:B12"/>
    <mergeCell ref="A14:C14"/>
    <mergeCell ref="D14:I14"/>
    <mergeCell ref="A107:B107"/>
  </mergeCells>
  <pageMargins left="0" right="0" top="0" bottom="0.393055555555556" header="0" footer="0"/>
  <pageSetup paperSize="9" scale="63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57"/>
  <sheetViews>
    <sheetView zoomScale="70" zoomScaleNormal="70" workbookViewId="0">
      <pane ySplit="1" topLeftCell="A89" activePane="bottomLeft" state="frozen"/>
      <selection/>
      <selection pane="bottomLeft" activeCell="A93" sqref="A93"/>
    </sheetView>
  </sheetViews>
  <sheetFormatPr defaultColWidth="12.6333333333333" defaultRowHeight="15" customHeight="1"/>
  <cols>
    <col min="1" max="1" width="9.63333333333333" style="1" customWidth="1"/>
    <col min="2" max="2" width="27.1333333333333" style="1" customWidth="1"/>
    <col min="3" max="3" width="10.375" style="2" customWidth="1"/>
    <col min="4" max="4" width="16.5" style="1" customWidth="1"/>
    <col min="5" max="5" width="10.375" style="2" customWidth="1"/>
    <col min="6" max="6" width="37.4916666666667" style="1" customWidth="1"/>
    <col min="7" max="7" width="42.15" style="1" customWidth="1"/>
    <col min="8" max="8" width="10.375" style="2" customWidth="1"/>
    <col min="9" max="9" width="26.0666666666667" style="1" customWidth="1"/>
    <col min="10" max="10" width="9.375" customWidth="1"/>
    <col min="11" max="11" width="21.625" customWidth="1"/>
    <col min="12" max="24" width="7.63333333333333" customWidth="1"/>
  </cols>
  <sheetData>
    <row r="1" ht="57" spans="1:11">
      <c r="A1" s="3" t="s">
        <v>334</v>
      </c>
      <c r="B1" s="3" t="s">
        <v>7</v>
      </c>
      <c r="C1" s="4" t="s">
        <v>335</v>
      </c>
      <c r="D1" s="3" t="s">
        <v>336</v>
      </c>
      <c r="E1" s="4" t="s">
        <v>337</v>
      </c>
      <c r="F1" s="3" t="s">
        <v>338</v>
      </c>
      <c r="G1" s="3" t="s">
        <v>339</v>
      </c>
      <c r="H1" s="4" t="s">
        <v>340</v>
      </c>
      <c r="I1" s="3" t="s">
        <v>341</v>
      </c>
      <c r="J1" t="s">
        <v>577</v>
      </c>
      <c r="K1" t="s">
        <v>578</v>
      </c>
    </row>
    <row r="2" ht="14.25" spans="1:10">
      <c r="A2" s="1" t="s">
        <v>81</v>
      </c>
      <c r="B2" s="1" t="s">
        <v>370</v>
      </c>
      <c r="C2" s="2">
        <v>7000</v>
      </c>
      <c r="D2" s="1">
        <v>2866606547</v>
      </c>
      <c r="E2" s="2">
        <v>7000</v>
      </c>
      <c r="F2" s="1" t="s">
        <v>371</v>
      </c>
      <c r="G2" s="1" t="s">
        <v>372</v>
      </c>
      <c r="H2" s="2">
        <v>5635</v>
      </c>
      <c r="I2" s="1" t="s">
        <v>373</v>
      </c>
      <c r="J2" s="6">
        <f t="shared" ref="J2:J65" si="0">(C2-H2)/E2</f>
        <v>0.195</v>
      </c>
    </row>
    <row r="3" ht="14.25" spans="1:10">
      <c r="A3" s="1" t="s">
        <v>306</v>
      </c>
      <c r="B3" s="1" t="s">
        <v>307</v>
      </c>
      <c r="C3" s="2">
        <v>1130</v>
      </c>
      <c r="D3" s="1">
        <v>2996813797</v>
      </c>
      <c r="E3" s="2">
        <v>1130</v>
      </c>
      <c r="F3" s="1" t="s">
        <v>534</v>
      </c>
      <c r="G3" s="1" t="s">
        <v>535</v>
      </c>
      <c r="H3" s="2">
        <v>909.65</v>
      </c>
      <c r="I3" s="1" t="s">
        <v>536</v>
      </c>
      <c r="J3" s="6">
        <f t="shared" si="0"/>
        <v>0.195</v>
      </c>
    </row>
    <row r="4" ht="28.5" spans="1:10">
      <c r="A4" s="1" t="s">
        <v>304</v>
      </c>
      <c r="B4" s="1" t="s">
        <v>305</v>
      </c>
      <c r="C4" s="2">
        <v>1600</v>
      </c>
      <c r="D4" s="1">
        <v>2777717551</v>
      </c>
      <c r="E4" s="2">
        <v>1600</v>
      </c>
      <c r="F4" s="1" t="s">
        <v>531</v>
      </c>
      <c r="G4" s="1" t="s">
        <v>532</v>
      </c>
      <c r="H4" s="2">
        <v>1288</v>
      </c>
      <c r="I4" s="1" t="s">
        <v>533</v>
      </c>
      <c r="J4" s="6">
        <f t="shared" si="0"/>
        <v>0.195</v>
      </c>
    </row>
    <row r="5" ht="14.25" spans="1:10">
      <c r="A5" s="1" t="s">
        <v>300</v>
      </c>
      <c r="B5" s="1" t="s">
        <v>301</v>
      </c>
      <c r="C5" s="2">
        <v>940</v>
      </c>
      <c r="D5" s="1">
        <v>3148810804</v>
      </c>
      <c r="E5" s="2">
        <v>940</v>
      </c>
      <c r="F5" s="1" t="s">
        <v>525</v>
      </c>
      <c r="G5" s="1" t="s">
        <v>526</v>
      </c>
      <c r="H5" s="2">
        <v>756.7</v>
      </c>
      <c r="I5" s="1" t="s">
        <v>527</v>
      </c>
      <c r="J5" s="6">
        <f t="shared" si="0"/>
        <v>0.195</v>
      </c>
    </row>
    <row r="6" ht="14.25" spans="1:10">
      <c r="A6" s="1" t="s">
        <v>302</v>
      </c>
      <c r="B6" s="1" t="s">
        <v>303</v>
      </c>
      <c r="C6" s="2">
        <v>1600</v>
      </c>
      <c r="D6" s="1">
        <v>3124306313</v>
      </c>
      <c r="E6" s="2">
        <v>1600</v>
      </c>
      <c r="F6" s="1" t="s">
        <v>528</v>
      </c>
      <c r="G6" s="1" t="s">
        <v>529</v>
      </c>
      <c r="H6" s="2">
        <v>1288</v>
      </c>
      <c r="I6" s="1" t="s">
        <v>530</v>
      </c>
      <c r="J6" s="6">
        <f t="shared" si="0"/>
        <v>0.195</v>
      </c>
    </row>
    <row r="7" ht="28.5" spans="1:10">
      <c r="A7" s="1" t="s">
        <v>293</v>
      </c>
      <c r="B7" s="1" t="s">
        <v>294</v>
      </c>
      <c r="C7" s="2">
        <v>16405</v>
      </c>
      <c r="D7" s="1">
        <v>2010200873</v>
      </c>
      <c r="E7" s="2">
        <v>16405</v>
      </c>
      <c r="F7" s="1" t="s">
        <v>558</v>
      </c>
      <c r="G7" s="1" t="s">
        <v>559</v>
      </c>
      <c r="H7" s="2">
        <v>13206.03</v>
      </c>
      <c r="I7" s="1" t="s">
        <v>560</v>
      </c>
      <c r="J7" s="6">
        <f t="shared" si="0"/>
        <v>0.194999695214873</v>
      </c>
    </row>
    <row r="8" ht="14.25" spans="1:10">
      <c r="A8" s="1" t="s">
        <v>296</v>
      </c>
      <c r="B8" s="1" t="s">
        <v>297</v>
      </c>
      <c r="C8" s="2">
        <v>1530</v>
      </c>
      <c r="D8" s="1">
        <v>1842116761</v>
      </c>
      <c r="E8" s="2">
        <v>1530</v>
      </c>
      <c r="F8" s="1" t="s">
        <v>519</v>
      </c>
      <c r="G8" s="1" t="s">
        <v>520</v>
      </c>
      <c r="H8" s="2">
        <v>1231.65</v>
      </c>
      <c r="I8" s="1" t="s">
        <v>521</v>
      </c>
      <c r="J8" s="6">
        <f t="shared" si="0"/>
        <v>0.195</v>
      </c>
    </row>
    <row r="9" ht="28.5" spans="1:10">
      <c r="A9" s="1" t="s">
        <v>298</v>
      </c>
      <c r="B9" s="1" t="s">
        <v>299</v>
      </c>
      <c r="C9" s="2">
        <v>1200</v>
      </c>
      <c r="D9" s="1">
        <v>3334708902</v>
      </c>
      <c r="E9" s="2">
        <v>1200</v>
      </c>
      <c r="F9" s="1" t="s">
        <v>522</v>
      </c>
      <c r="G9" s="1" t="s">
        <v>523</v>
      </c>
      <c r="H9" s="2">
        <v>966</v>
      </c>
      <c r="I9" s="1" t="s">
        <v>524</v>
      </c>
      <c r="J9" s="6">
        <f t="shared" si="0"/>
        <v>0.195</v>
      </c>
    </row>
    <row r="10" ht="28.5" spans="1:10">
      <c r="A10" s="1" t="s">
        <v>291</v>
      </c>
      <c r="B10" s="1" t="s">
        <v>292</v>
      </c>
      <c r="C10" s="2">
        <v>900</v>
      </c>
      <c r="D10" s="1">
        <v>3042620054</v>
      </c>
      <c r="E10" s="2">
        <v>900</v>
      </c>
      <c r="F10" s="1" t="s">
        <v>555</v>
      </c>
      <c r="G10" s="1" t="s">
        <v>556</v>
      </c>
      <c r="H10" s="2">
        <v>724.5</v>
      </c>
      <c r="I10" s="1" t="s">
        <v>557</v>
      </c>
      <c r="J10" s="6">
        <f t="shared" si="0"/>
        <v>0.195</v>
      </c>
    </row>
    <row r="11" ht="14.25" spans="1:10">
      <c r="A11" s="1" t="s">
        <v>108</v>
      </c>
      <c r="B11" s="1" t="s">
        <v>420</v>
      </c>
      <c r="C11" s="2">
        <v>8196</v>
      </c>
      <c r="D11" s="1">
        <v>2665315656</v>
      </c>
      <c r="E11" s="2">
        <v>8196</v>
      </c>
      <c r="F11" s="1" t="s">
        <v>421</v>
      </c>
      <c r="G11" s="1" t="s">
        <v>422</v>
      </c>
      <c r="H11" s="2">
        <v>6597.78</v>
      </c>
      <c r="I11" s="1" t="s">
        <v>423</v>
      </c>
      <c r="J11" s="6">
        <f t="shared" si="0"/>
        <v>0.195</v>
      </c>
    </row>
    <row r="12" ht="28.5" spans="1:10">
      <c r="A12" s="1" t="s">
        <v>289</v>
      </c>
      <c r="B12" s="1" t="s">
        <v>290</v>
      </c>
      <c r="C12" s="2">
        <v>2140</v>
      </c>
      <c r="D12" s="1">
        <v>3022001603</v>
      </c>
      <c r="E12" s="2">
        <v>2140</v>
      </c>
      <c r="F12" s="1" t="s">
        <v>552</v>
      </c>
      <c r="G12" s="1" t="s">
        <v>553</v>
      </c>
      <c r="H12" s="2">
        <v>1722.7</v>
      </c>
      <c r="I12" s="1" t="s">
        <v>554</v>
      </c>
      <c r="J12" s="6">
        <f t="shared" si="0"/>
        <v>0.195</v>
      </c>
    </row>
    <row r="13" ht="14.25" spans="1:10">
      <c r="A13" s="1" t="s">
        <v>285</v>
      </c>
      <c r="B13" s="1" t="s">
        <v>286</v>
      </c>
      <c r="C13" s="2">
        <v>2185</v>
      </c>
      <c r="D13" s="1">
        <v>2981908653</v>
      </c>
      <c r="E13" s="2">
        <v>2185</v>
      </c>
      <c r="F13" s="1" t="s">
        <v>546</v>
      </c>
      <c r="G13" s="1" t="s">
        <v>547</v>
      </c>
      <c r="H13" s="2">
        <v>1758.92</v>
      </c>
      <c r="I13" s="1" t="s">
        <v>548</v>
      </c>
      <c r="J13" s="6">
        <f t="shared" si="0"/>
        <v>0.195002288329519</v>
      </c>
    </row>
    <row r="14" ht="14.25" spans="1:10">
      <c r="A14" s="1" t="s">
        <v>287</v>
      </c>
      <c r="B14" s="1" t="s">
        <v>288</v>
      </c>
      <c r="C14" s="2">
        <v>2440</v>
      </c>
      <c r="D14" s="1">
        <v>1974515715</v>
      </c>
      <c r="E14" s="2">
        <v>2440</v>
      </c>
      <c r="F14" s="1" t="s">
        <v>549</v>
      </c>
      <c r="G14" s="1" t="s">
        <v>550</v>
      </c>
      <c r="H14" s="2">
        <v>1964.2</v>
      </c>
      <c r="I14" s="1" t="s">
        <v>551</v>
      </c>
      <c r="J14" s="6">
        <f t="shared" si="0"/>
        <v>0.195</v>
      </c>
    </row>
    <row r="15" ht="28.5" spans="1:10">
      <c r="A15" s="1" t="s">
        <v>283</v>
      </c>
      <c r="B15" s="1" t="s">
        <v>284</v>
      </c>
      <c r="C15" s="2">
        <v>1450</v>
      </c>
      <c r="D15" s="1">
        <v>3166106552</v>
      </c>
      <c r="E15" s="2">
        <v>1450</v>
      </c>
      <c r="F15" s="1" t="s">
        <v>543</v>
      </c>
      <c r="G15" s="1" t="s">
        <v>544</v>
      </c>
      <c r="H15" s="2">
        <v>1167.25</v>
      </c>
      <c r="I15" s="1" t="s">
        <v>545</v>
      </c>
      <c r="J15" s="6">
        <f t="shared" si="0"/>
        <v>0.195</v>
      </c>
    </row>
    <row r="16" ht="14.25" spans="1:10">
      <c r="A16" s="1" t="s">
        <v>281</v>
      </c>
      <c r="B16" s="1" t="s">
        <v>282</v>
      </c>
      <c r="C16" s="2">
        <v>880</v>
      </c>
      <c r="D16" s="1">
        <v>3060517150</v>
      </c>
      <c r="E16" s="2">
        <v>880</v>
      </c>
      <c r="F16" s="1" t="s">
        <v>540</v>
      </c>
      <c r="G16" s="1" t="s">
        <v>541</v>
      </c>
      <c r="H16" s="2">
        <v>708.4</v>
      </c>
      <c r="I16" s="1" t="s">
        <v>542</v>
      </c>
      <c r="J16" s="6">
        <f t="shared" si="0"/>
        <v>0.195</v>
      </c>
    </row>
    <row r="17" ht="14.25" spans="1:10">
      <c r="A17" s="1" t="s">
        <v>279</v>
      </c>
      <c r="B17" s="1" t="s">
        <v>280</v>
      </c>
      <c r="C17" s="2">
        <v>1500</v>
      </c>
      <c r="D17" s="1">
        <v>2291105791</v>
      </c>
      <c r="E17" s="2">
        <v>1500</v>
      </c>
      <c r="F17" s="1" t="s">
        <v>537</v>
      </c>
      <c r="G17" s="1" t="s">
        <v>538</v>
      </c>
      <c r="H17" s="2">
        <v>1207.5</v>
      </c>
      <c r="I17" s="1" t="s">
        <v>539</v>
      </c>
      <c r="J17" s="6">
        <f t="shared" si="0"/>
        <v>0.195</v>
      </c>
    </row>
    <row r="18" ht="28.5" spans="1:10">
      <c r="A18" s="1" t="s">
        <v>276</v>
      </c>
      <c r="B18" s="1" t="s">
        <v>277</v>
      </c>
      <c r="C18" s="2">
        <v>1600</v>
      </c>
      <c r="D18" s="1">
        <v>2622418360</v>
      </c>
      <c r="E18" s="2">
        <v>1600</v>
      </c>
      <c r="F18" s="1" t="s">
        <v>516</v>
      </c>
      <c r="G18" s="1" t="s">
        <v>517</v>
      </c>
      <c r="H18" s="2">
        <v>1288</v>
      </c>
      <c r="I18" s="1" t="s">
        <v>518</v>
      </c>
      <c r="J18" s="6">
        <f t="shared" si="0"/>
        <v>0.195</v>
      </c>
    </row>
    <row r="19" ht="28.5" spans="1:10">
      <c r="A19" s="1" t="s">
        <v>228</v>
      </c>
      <c r="B19" s="1" t="s">
        <v>506</v>
      </c>
      <c r="C19" s="2">
        <v>8196</v>
      </c>
      <c r="D19" s="1">
        <v>3034624038</v>
      </c>
      <c r="E19" s="2">
        <v>8196</v>
      </c>
      <c r="F19" s="1" t="s">
        <v>507</v>
      </c>
      <c r="G19" s="1" t="s">
        <v>508</v>
      </c>
      <c r="H19" s="2">
        <v>6597.78</v>
      </c>
      <c r="I19" s="1" t="s">
        <v>509</v>
      </c>
      <c r="J19" s="6">
        <f t="shared" si="0"/>
        <v>0.195</v>
      </c>
    </row>
    <row r="20" ht="14.25" spans="1:10">
      <c r="A20" s="1" t="s">
        <v>52</v>
      </c>
      <c r="B20" s="1" t="s">
        <v>382</v>
      </c>
      <c r="C20" s="2">
        <v>26000</v>
      </c>
      <c r="D20" s="1">
        <v>2640202691</v>
      </c>
      <c r="E20" s="2">
        <v>26000</v>
      </c>
      <c r="F20" s="1" t="s">
        <v>383</v>
      </c>
      <c r="G20" s="1" t="s">
        <v>384</v>
      </c>
      <c r="H20" s="2">
        <v>20930</v>
      </c>
      <c r="I20" s="1" t="s">
        <v>385</v>
      </c>
      <c r="J20" s="6">
        <f t="shared" si="0"/>
        <v>0.195</v>
      </c>
    </row>
    <row r="21" ht="14.25" spans="1:10">
      <c r="A21" s="1" t="s">
        <v>58</v>
      </c>
      <c r="B21" s="1" t="s">
        <v>390</v>
      </c>
      <c r="C21" s="2">
        <v>22000</v>
      </c>
      <c r="D21" s="1">
        <v>3566313363</v>
      </c>
      <c r="E21" s="2">
        <v>22000</v>
      </c>
      <c r="F21" s="1" t="s">
        <v>391</v>
      </c>
      <c r="G21" s="1" t="s">
        <v>392</v>
      </c>
      <c r="H21" s="2">
        <v>17710</v>
      </c>
      <c r="I21" s="1" t="s">
        <v>393</v>
      </c>
      <c r="J21" s="6">
        <f t="shared" si="0"/>
        <v>0.195</v>
      </c>
    </row>
    <row r="22" ht="14.25" spans="1:10">
      <c r="A22" s="1" t="s">
        <v>77</v>
      </c>
      <c r="B22" s="1" t="s">
        <v>362</v>
      </c>
      <c r="C22" s="2">
        <v>8000</v>
      </c>
      <c r="D22" s="1">
        <v>1728204254</v>
      </c>
      <c r="E22" s="2">
        <v>8000</v>
      </c>
      <c r="F22" s="1" t="s">
        <v>363</v>
      </c>
      <c r="G22" s="1" t="s">
        <v>364</v>
      </c>
      <c r="H22" s="2">
        <v>6440</v>
      </c>
      <c r="I22" s="1" t="s">
        <v>365</v>
      </c>
      <c r="J22" s="6">
        <f t="shared" si="0"/>
        <v>0.195</v>
      </c>
    </row>
    <row r="23" ht="14.25" spans="1:10">
      <c r="A23" s="1" t="s">
        <v>106</v>
      </c>
      <c r="B23" s="1" t="s">
        <v>416</v>
      </c>
      <c r="C23" s="2">
        <v>19672</v>
      </c>
      <c r="D23" s="1">
        <v>2962702177</v>
      </c>
      <c r="E23" s="2">
        <v>19672</v>
      </c>
      <c r="F23" s="1" t="s">
        <v>417</v>
      </c>
      <c r="G23" s="1" t="s">
        <v>418</v>
      </c>
      <c r="H23" s="2">
        <v>15835.96</v>
      </c>
      <c r="I23" s="1" t="s">
        <v>419</v>
      </c>
      <c r="J23" s="6">
        <f t="shared" si="0"/>
        <v>0.195</v>
      </c>
    </row>
    <row r="24" ht="14.25" spans="1:10">
      <c r="A24" s="1" t="s">
        <v>64</v>
      </c>
      <c r="B24" s="1" t="s">
        <v>398</v>
      </c>
      <c r="C24" s="2">
        <v>8000</v>
      </c>
      <c r="D24" s="1">
        <v>2188306070</v>
      </c>
      <c r="E24" s="2">
        <v>8000</v>
      </c>
      <c r="F24" s="1" t="s">
        <v>399</v>
      </c>
      <c r="G24" s="1" t="s">
        <v>400</v>
      </c>
      <c r="H24" s="2">
        <v>6440</v>
      </c>
      <c r="I24" s="1" t="s">
        <v>401</v>
      </c>
      <c r="J24" s="6">
        <f t="shared" si="0"/>
        <v>0.195</v>
      </c>
    </row>
    <row r="25" ht="14.25" spans="1:10">
      <c r="A25" s="1" t="s">
        <v>61</v>
      </c>
      <c r="B25" s="1" t="s">
        <v>394</v>
      </c>
      <c r="C25" s="2">
        <v>22000</v>
      </c>
      <c r="D25" s="1">
        <v>3021700963</v>
      </c>
      <c r="E25" s="2">
        <v>22000</v>
      </c>
      <c r="F25" s="1" t="s">
        <v>395</v>
      </c>
      <c r="G25" s="1" t="s">
        <v>396</v>
      </c>
      <c r="H25" s="2">
        <v>17710</v>
      </c>
      <c r="I25" s="1" t="s">
        <v>397</v>
      </c>
      <c r="J25" s="6">
        <f t="shared" si="0"/>
        <v>0.195</v>
      </c>
    </row>
    <row r="26" ht="14.25" spans="1:10">
      <c r="A26" s="1" t="s">
        <v>71</v>
      </c>
      <c r="B26" s="1" t="s">
        <v>350</v>
      </c>
      <c r="C26" s="2">
        <v>14000</v>
      </c>
      <c r="D26" s="1">
        <v>2447216323</v>
      </c>
      <c r="E26" s="2">
        <v>14000</v>
      </c>
      <c r="F26" s="1" t="s">
        <v>351</v>
      </c>
      <c r="G26" s="1" t="s">
        <v>352</v>
      </c>
      <c r="H26" s="2">
        <v>11270</v>
      </c>
      <c r="I26" s="1" t="s">
        <v>353</v>
      </c>
      <c r="J26" s="6">
        <f t="shared" si="0"/>
        <v>0.195</v>
      </c>
    </row>
    <row r="27" ht="14.25" spans="1:10">
      <c r="A27" s="1" t="s">
        <v>79</v>
      </c>
      <c r="B27" s="1" t="s">
        <v>366</v>
      </c>
      <c r="C27" s="2">
        <v>8000</v>
      </c>
      <c r="D27" s="1">
        <v>2286711294</v>
      </c>
      <c r="E27" s="2">
        <v>8000</v>
      </c>
      <c r="F27" s="1" t="s">
        <v>367</v>
      </c>
      <c r="G27" s="1" t="s">
        <v>368</v>
      </c>
      <c r="H27" s="2">
        <v>6440</v>
      </c>
      <c r="I27" s="1" t="s">
        <v>369</v>
      </c>
      <c r="J27" s="6">
        <f t="shared" si="0"/>
        <v>0.195</v>
      </c>
    </row>
    <row r="28" ht="14.25" spans="1:10">
      <c r="A28" s="1" t="s">
        <v>75</v>
      </c>
      <c r="B28" s="1" t="s">
        <v>358</v>
      </c>
      <c r="C28" s="2">
        <v>8000</v>
      </c>
      <c r="D28" s="1">
        <v>2792206211</v>
      </c>
      <c r="E28" s="2">
        <v>8000</v>
      </c>
      <c r="F28" s="1" t="s">
        <v>359</v>
      </c>
      <c r="G28" s="1" t="s">
        <v>360</v>
      </c>
      <c r="H28" s="2">
        <v>6440</v>
      </c>
      <c r="I28" s="1" t="s">
        <v>361</v>
      </c>
      <c r="J28" s="6">
        <f t="shared" si="0"/>
        <v>0.195</v>
      </c>
    </row>
    <row r="29" ht="14.25" spans="1:10">
      <c r="A29" s="1" t="s">
        <v>67</v>
      </c>
      <c r="B29" s="1" t="s">
        <v>288</v>
      </c>
      <c r="C29" s="2">
        <v>12000</v>
      </c>
      <c r="D29" s="1">
        <v>1974515715</v>
      </c>
      <c r="E29" s="2">
        <v>12000</v>
      </c>
      <c r="F29" s="1" t="s">
        <v>402</v>
      </c>
      <c r="G29" s="1" t="s">
        <v>403</v>
      </c>
      <c r="H29" s="2">
        <v>9660</v>
      </c>
      <c r="I29" s="1" t="s">
        <v>404</v>
      </c>
      <c r="J29" s="6">
        <f t="shared" si="0"/>
        <v>0.195</v>
      </c>
    </row>
    <row r="30" ht="14.25" spans="1:10">
      <c r="A30" s="1" t="s">
        <v>55</v>
      </c>
      <c r="B30" s="1" t="s">
        <v>386</v>
      </c>
      <c r="C30" s="2">
        <v>22000</v>
      </c>
      <c r="D30" s="1">
        <v>3044015539</v>
      </c>
      <c r="E30" s="2">
        <v>22000</v>
      </c>
      <c r="F30" s="1" t="s">
        <v>387</v>
      </c>
      <c r="G30" s="1" t="s">
        <v>388</v>
      </c>
      <c r="H30" s="2">
        <v>17710</v>
      </c>
      <c r="I30" s="1" t="s">
        <v>389</v>
      </c>
      <c r="J30" s="6">
        <f t="shared" si="0"/>
        <v>0.195</v>
      </c>
    </row>
    <row r="31" ht="14.25" spans="1:10">
      <c r="A31" s="1" t="s">
        <v>69</v>
      </c>
      <c r="B31" s="1" t="s">
        <v>405</v>
      </c>
      <c r="C31" s="2">
        <v>14000</v>
      </c>
      <c r="D31" s="1">
        <v>1982503652</v>
      </c>
      <c r="E31" s="2">
        <v>14000</v>
      </c>
      <c r="F31" s="1" t="s">
        <v>406</v>
      </c>
      <c r="G31" s="1" t="s">
        <v>407</v>
      </c>
      <c r="H31" s="2">
        <v>11270</v>
      </c>
      <c r="I31" s="1" t="s">
        <v>408</v>
      </c>
      <c r="J31" s="6">
        <f t="shared" si="0"/>
        <v>0.195</v>
      </c>
    </row>
    <row r="32" ht="14.25" spans="1:10">
      <c r="A32" s="1" t="s">
        <v>73</v>
      </c>
      <c r="B32" s="1" t="s">
        <v>354</v>
      </c>
      <c r="C32" s="2">
        <v>8000</v>
      </c>
      <c r="D32" s="1">
        <v>2209207113</v>
      </c>
      <c r="E32" s="2">
        <v>8000</v>
      </c>
      <c r="F32" s="1" t="s">
        <v>355</v>
      </c>
      <c r="G32" s="1" t="s">
        <v>356</v>
      </c>
      <c r="H32" s="2">
        <v>6440</v>
      </c>
      <c r="I32" s="1" t="s">
        <v>357</v>
      </c>
      <c r="J32" s="6">
        <f t="shared" si="0"/>
        <v>0.195</v>
      </c>
    </row>
    <row r="33" ht="28.5" spans="1:10">
      <c r="A33" s="1" t="s">
        <v>46</v>
      </c>
      <c r="B33" s="1" t="s">
        <v>294</v>
      </c>
      <c r="C33" s="2">
        <v>56000</v>
      </c>
      <c r="D33" s="1">
        <v>2010200873</v>
      </c>
      <c r="E33" s="2">
        <v>56000</v>
      </c>
      <c r="F33" s="1" t="s">
        <v>347</v>
      </c>
      <c r="G33" s="1" t="s">
        <v>348</v>
      </c>
      <c r="H33" s="2">
        <v>45080</v>
      </c>
      <c r="I33" s="1" t="s">
        <v>349</v>
      </c>
      <c r="J33" s="6">
        <f t="shared" si="0"/>
        <v>0.195</v>
      </c>
    </row>
    <row r="34" ht="28.5" spans="1:10">
      <c r="A34" s="1" t="s">
        <v>119</v>
      </c>
      <c r="B34" s="1" t="s">
        <v>436</v>
      </c>
      <c r="C34" s="2">
        <v>13114</v>
      </c>
      <c r="D34" s="1">
        <v>3376512229</v>
      </c>
      <c r="E34" s="2">
        <v>13114</v>
      </c>
      <c r="F34" s="1" t="s">
        <v>437</v>
      </c>
      <c r="G34" s="1" t="s">
        <v>438</v>
      </c>
      <c r="H34" s="2">
        <v>10556.77</v>
      </c>
      <c r="I34" s="1" t="s">
        <v>439</v>
      </c>
      <c r="J34" s="6">
        <f t="shared" si="0"/>
        <v>0.195</v>
      </c>
    </row>
    <row r="35" ht="14.25" spans="1:10">
      <c r="A35" s="1" t="s">
        <v>49</v>
      </c>
      <c r="B35" s="1" t="s">
        <v>378</v>
      </c>
      <c r="C35" s="2">
        <v>52000</v>
      </c>
      <c r="D35" s="1">
        <v>2278317008</v>
      </c>
      <c r="E35" s="2">
        <v>52000</v>
      </c>
      <c r="F35" s="1" t="s">
        <v>379</v>
      </c>
      <c r="G35" s="1" t="s">
        <v>380</v>
      </c>
      <c r="H35" s="2">
        <v>41860</v>
      </c>
      <c r="I35" s="1" t="s">
        <v>381</v>
      </c>
      <c r="J35" s="6">
        <f t="shared" si="0"/>
        <v>0.195</v>
      </c>
    </row>
    <row r="36" ht="14.25" spans="1:10">
      <c r="A36" s="1" t="s">
        <v>84</v>
      </c>
      <c r="B36" s="1" t="s">
        <v>374</v>
      </c>
      <c r="C36" s="2">
        <v>20000</v>
      </c>
      <c r="D36" s="1">
        <v>1855205392</v>
      </c>
      <c r="E36" s="2">
        <v>20000</v>
      </c>
      <c r="F36" s="1" t="s">
        <v>375</v>
      </c>
      <c r="G36" s="1" t="s">
        <v>376</v>
      </c>
      <c r="H36" s="2">
        <v>16100</v>
      </c>
      <c r="I36" s="1" t="s">
        <v>377</v>
      </c>
      <c r="J36" s="6">
        <f t="shared" si="0"/>
        <v>0.195</v>
      </c>
    </row>
    <row r="37" ht="42.75" spans="1:10">
      <c r="A37" s="1" t="s">
        <v>270</v>
      </c>
      <c r="B37" s="1" t="s">
        <v>271</v>
      </c>
      <c r="C37" s="2">
        <v>5000</v>
      </c>
      <c r="D37" s="1">
        <v>2799805994</v>
      </c>
      <c r="E37" s="2">
        <v>5000</v>
      </c>
      <c r="F37" s="1" t="s">
        <v>513</v>
      </c>
      <c r="G37" s="1" t="s">
        <v>514</v>
      </c>
      <c r="H37" s="2">
        <v>5000</v>
      </c>
      <c r="I37" s="1" t="s">
        <v>515</v>
      </c>
      <c r="J37" s="6">
        <f t="shared" si="0"/>
        <v>0</v>
      </c>
    </row>
    <row r="38" ht="28.5" spans="1:10">
      <c r="A38" s="1" t="s">
        <v>178</v>
      </c>
      <c r="B38" s="1" t="s">
        <v>179</v>
      </c>
      <c r="C38" s="2">
        <v>2852</v>
      </c>
      <c r="D38" s="1">
        <v>2912608059</v>
      </c>
      <c r="E38" s="2">
        <v>2852</v>
      </c>
      <c r="F38" s="1" t="s">
        <v>450</v>
      </c>
      <c r="G38" s="1" t="s">
        <v>451</v>
      </c>
      <c r="H38" s="2">
        <v>2852</v>
      </c>
      <c r="I38" s="1" t="s">
        <v>452</v>
      </c>
      <c r="J38" s="6">
        <f t="shared" si="0"/>
        <v>0</v>
      </c>
    </row>
    <row r="39" ht="28.5" spans="1:10">
      <c r="A39" s="1" t="s">
        <v>180</v>
      </c>
      <c r="B39" s="1" t="s">
        <v>181</v>
      </c>
      <c r="C39" s="2">
        <v>1960</v>
      </c>
      <c r="D39" s="1">
        <v>2912608059</v>
      </c>
      <c r="E39" s="2">
        <v>1960</v>
      </c>
      <c r="F39" s="1" t="s">
        <v>450</v>
      </c>
      <c r="G39" s="1" t="s">
        <v>451</v>
      </c>
      <c r="H39" s="2">
        <v>1960</v>
      </c>
      <c r="I39" s="1" t="s">
        <v>452</v>
      </c>
      <c r="J39" s="6">
        <f t="shared" si="0"/>
        <v>0</v>
      </c>
    </row>
    <row r="40" ht="42.75" spans="1:10">
      <c r="A40" s="1" t="s">
        <v>193</v>
      </c>
      <c r="B40" s="1" t="s">
        <v>459</v>
      </c>
      <c r="C40" s="2">
        <v>5310</v>
      </c>
      <c r="D40" s="1">
        <v>2697517700</v>
      </c>
      <c r="E40" s="2">
        <v>5310</v>
      </c>
      <c r="F40" s="1" t="s">
        <v>460</v>
      </c>
      <c r="G40" s="1" t="s">
        <v>461</v>
      </c>
      <c r="H40" s="2">
        <v>5310</v>
      </c>
      <c r="I40" s="1" t="s">
        <v>462</v>
      </c>
      <c r="J40" s="6">
        <f t="shared" si="0"/>
        <v>0</v>
      </c>
    </row>
    <row r="41" ht="28.5" spans="1:10">
      <c r="A41" s="1" t="s">
        <v>196</v>
      </c>
      <c r="B41" s="1" t="s">
        <v>468</v>
      </c>
      <c r="C41" s="2">
        <v>3574</v>
      </c>
      <c r="D41" s="1">
        <v>2697517700</v>
      </c>
      <c r="E41" s="2">
        <v>3574</v>
      </c>
      <c r="F41" s="1" t="s">
        <v>469</v>
      </c>
      <c r="G41" s="1" t="s">
        <v>470</v>
      </c>
      <c r="H41" s="2">
        <v>3574</v>
      </c>
      <c r="I41" s="1" t="s">
        <v>471</v>
      </c>
      <c r="J41" s="6">
        <f t="shared" si="0"/>
        <v>0</v>
      </c>
    </row>
    <row r="42" ht="42.75" spans="1:10">
      <c r="A42" s="1" t="s">
        <v>258</v>
      </c>
      <c r="B42" s="1" t="s">
        <v>259</v>
      </c>
      <c r="C42" s="2">
        <v>28000</v>
      </c>
      <c r="D42" s="1">
        <v>3133514580</v>
      </c>
      <c r="E42" s="2">
        <v>28000</v>
      </c>
      <c r="F42" s="1" t="s">
        <v>568</v>
      </c>
      <c r="G42" s="1" t="s">
        <v>569</v>
      </c>
      <c r="H42" s="2">
        <v>28000</v>
      </c>
      <c r="I42" s="1" t="s">
        <v>570</v>
      </c>
      <c r="J42" s="6">
        <f t="shared" si="0"/>
        <v>0</v>
      </c>
    </row>
    <row r="43" ht="28.5" spans="1:10">
      <c r="A43" s="1" t="s">
        <v>190</v>
      </c>
      <c r="B43" s="1" t="s">
        <v>191</v>
      </c>
      <c r="C43" s="2">
        <v>12000</v>
      </c>
      <c r="D43" s="1">
        <v>2309418348</v>
      </c>
      <c r="E43" s="2">
        <v>12000</v>
      </c>
      <c r="F43" s="1" t="s">
        <v>456</v>
      </c>
      <c r="G43" s="1" t="s">
        <v>457</v>
      </c>
      <c r="H43" s="2">
        <v>12000</v>
      </c>
      <c r="I43" s="1" t="s">
        <v>458</v>
      </c>
      <c r="J43" s="6">
        <f t="shared" si="0"/>
        <v>0</v>
      </c>
    </row>
    <row r="44" ht="28.5" spans="1:10">
      <c r="A44" s="1" t="s">
        <v>116</v>
      </c>
      <c r="B44" s="1" t="s">
        <v>432</v>
      </c>
      <c r="C44" s="2">
        <v>20000</v>
      </c>
      <c r="D44" s="1">
        <v>2747613611</v>
      </c>
      <c r="E44" s="2">
        <v>20000</v>
      </c>
      <c r="F44" s="1" t="s">
        <v>433</v>
      </c>
      <c r="G44" s="1" t="s">
        <v>434</v>
      </c>
      <c r="H44" s="2">
        <v>20000</v>
      </c>
      <c r="I44" s="1" t="s">
        <v>435</v>
      </c>
      <c r="J44" s="6">
        <f t="shared" si="0"/>
        <v>0</v>
      </c>
    </row>
    <row r="45" ht="28.5" spans="1:10">
      <c r="A45" s="1" t="s">
        <v>168</v>
      </c>
      <c r="B45" s="1" t="s">
        <v>169</v>
      </c>
      <c r="C45" s="2">
        <f>5451*1.2</f>
        <v>6541.2</v>
      </c>
      <c r="D45" s="1">
        <v>3239406420</v>
      </c>
      <c r="E45" s="2">
        <f>5451*1.2</f>
        <v>6541.2</v>
      </c>
      <c r="F45" s="1" t="s">
        <v>485</v>
      </c>
      <c r="G45" s="1" t="s">
        <v>486</v>
      </c>
      <c r="H45" s="2">
        <f>5451*1.2</f>
        <v>6541.2</v>
      </c>
      <c r="I45" s="1" t="s">
        <v>487</v>
      </c>
      <c r="J45" s="6">
        <f t="shared" si="0"/>
        <v>0</v>
      </c>
    </row>
    <row r="46" ht="28.5" spans="1:10">
      <c r="A46" s="1" t="s">
        <v>170</v>
      </c>
      <c r="B46" s="1" t="s">
        <v>489</v>
      </c>
      <c r="C46" s="2">
        <f>2*788*1.2</f>
        <v>1891.2</v>
      </c>
      <c r="D46" s="1">
        <v>3239406420</v>
      </c>
      <c r="E46" s="2">
        <f>2*788*1.2</f>
        <v>1891.2</v>
      </c>
      <c r="F46" s="1" t="s">
        <v>485</v>
      </c>
      <c r="G46" s="1" t="s">
        <v>486</v>
      </c>
      <c r="H46" s="2">
        <f>2*788*1.2</f>
        <v>1891.2</v>
      </c>
      <c r="I46" s="1" t="s">
        <v>487</v>
      </c>
      <c r="J46" s="6">
        <f t="shared" si="0"/>
        <v>0</v>
      </c>
    </row>
    <row r="47" ht="28.5" spans="1:10">
      <c r="A47" s="1" t="s">
        <v>159</v>
      </c>
      <c r="B47" s="1" t="s">
        <v>476</v>
      </c>
      <c r="C47" s="2">
        <f>2*4147</f>
        <v>8294</v>
      </c>
      <c r="D47" s="1">
        <v>3425206400</v>
      </c>
      <c r="E47" s="2">
        <f>2*4147</f>
        <v>8294</v>
      </c>
      <c r="F47" s="1" t="s">
        <v>477</v>
      </c>
      <c r="G47" s="1" t="s">
        <v>478</v>
      </c>
      <c r="H47" s="2">
        <f>2*4147</f>
        <v>8294</v>
      </c>
      <c r="I47" s="1" t="s">
        <v>479</v>
      </c>
      <c r="J47" s="6">
        <f t="shared" si="0"/>
        <v>0</v>
      </c>
    </row>
    <row r="48" ht="28.5" spans="1:10">
      <c r="A48" s="1" t="s">
        <v>162</v>
      </c>
      <c r="B48" s="1" t="s">
        <v>480</v>
      </c>
      <c r="C48" s="2">
        <v>6578</v>
      </c>
      <c r="D48" s="1">
        <v>3425206400</v>
      </c>
      <c r="E48" s="2">
        <v>6578</v>
      </c>
      <c r="F48" s="1" t="s">
        <v>477</v>
      </c>
      <c r="G48" s="1" t="s">
        <v>478</v>
      </c>
      <c r="H48" s="2">
        <v>6578</v>
      </c>
      <c r="I48" s="1" t="s">
        <v>479</v>
      </c>
      <c r="J48" s="6">
        <f t="shared" si="0"/>
        <v>0</v>
      </c>
    </row>
    <row r="49" ht="14.25" spans="1:10">
      <c r="A49" s="1" t="s">
        <v>228</v>
      </c>
      <c r="B49" s="1" t="s">
        <v>424</v>
      </c>
      <c r="C49" s="2">
        <v>15830</v>
      </c>
      <c r="D49" s="1">
        <v>3007510828</v>
      </c>
      <c r="E49" s="2">
        <v>15830</v>
      </c>
      <c r="F49" s="1" t="s">
        <v>503</v>
      </c>
      <c r="G49" s="1" t="s">
        <v>504</v>
      </c>
      <c r="H49" s="2">
        <v>15830</v>
      </c>
      <c r="I49" s="1" t="s">
        <v>505</v>
      </c>
      <c r="J49" s="6">
        <f t="shared" si="0"/>
        <v>0</v>
      </c>
    </row>
    <row r="50" ht="14.25" spans="1:10">
      <c r="A50" s="1" t="s">
        <v>110</v>
      </c>
      <c r="B50" s="1" t="s">
        <v>424</v>
      </c>
      <c r="C50" s="2">
        <v>12000</v>
      </c>
      <c r="D50" s="1">
        <v>3007510828</v>
      </c>
      <c r="E50" s="2">
        <v>12000</v>
      </c>
      <c r="F50" s="1" t="s">
        <v>425</v>
      </c>
      <c r="G50" s="1" t="s">
        <v>426</v>
      </c>
      <c r="H50" s="2">
        <v>12000</v>
      </c>
      <c r="I50" s="1" t="s">
        <v>427</v>
      </c>
      <c r="J50" s="6">
        <f t="shared" si="0"/>
        <v>0</v>
      </c>
    </row>
    <row r="51" ht="14.25" spans="1:10">
      <c r="A51" s="1" t="s">
        <v>103</v>
      </c>
      <c r="B51" s="1" t="s">
        <v>409</v>
      </c>
      <c r="C51" s="2">
        <v>18000</v>
      </c>
      <c r="D51" s="1">
        <v>2681801225</v>
      </c>
      <c r="E51" s="2">
        <v>18000</v>
      </c>
      <c r="F51" s="1" t="s">
        <v>413</v>
      </c>
      <c r="G51" s="1" t="s">
        <v>414</v>
      </c>
      <c r="H51" s="2">
        <v>18000</v>
      </c>
      <c r="I51" s="1" t="s">
        <v>415</v>
      </c>
      <c r="J51" s="6">
        <f t="shared" si="0"/>
        <v>0</v>
      </c>
    </row>
    <row r="52" ht="14.25" spans="1:10">
      <c r="A52" s="1" t="s">
        <v>113</v>
      </c>
      <c r="B52" s="1" t="s">
        <v>428</v>
      </c>
      <c r="C52" s="2">
        <v>28000</v>
      </c>
      <c r="D52" s="1">
        <v>3577203147</v>
      </c>
      <c r="E52" s="2">
        <v>28000</v>
      </c>
      <c r="F52" s="1" t="s">
        <v>429</v>
      </c>
      <c r="G52" s="1" t="s">
        <v>430</v>
      </c>
      <c r="H52" s="2">
        <v>28000</v>
      </c>
      <c r="I52" s="1" t="s">
        <v>431</v>
      </c>
      <c r="J52" s="6">
        <f t="shared" si="0"/>
        <v>0</v>
      </c>
    </row>
    <row r="53" ht="14.25" spans="1:10">
      <c r="A53" s="1" t="s">
        <v>99</v>
      </c>
      <c r="B53" s="1" t="s">
        <v>409</v>
      </c>
      <c r="C53" s="2">
        <v>39000</v>
      </c>
      <c r="D53" s="1">
        <v>2681801225</v>
      </c>
      <c r="E53" s="2">
        <v>39000</v>
      </c>
      <c r="F53" s="1" t="s">
        <v>410</v>
      </c>
      <c r="G53" s="1" t="s">
        <v>411</v>
      </c>
      <c r="H53" s="2">
        <v>39000</v>
      </c>
      <c r="I53" s="1" t="s">
        <v>412</v>
      </c>
      <c r="J53" s="6">
        <f t="shared" si="0"/>
        <v>0</v>
      </c>
    </row>
    <row r="54" ht="14.25" spans="1:10">
      <c r="A54" s="1" t="s">
        <v>122</v>
      </c>
      <c r="B54" s="1" t="s">
        <v>440</v>
      </c>
      <c r="C54" s="2">
        <v>20000</v>
      </c>
      <c r="D54" s="1">
        <v>3080919892</v>
      </c>
      <c r="E54" s="2">
        <v>20000</v>
      </c>
      <c r="F54" s="1" t="s">
        <v>441</v>
      </c>
      <c r="G54" s="1" t="s">
        <v>442</v>
      </c>
      <c r="H54" s="2">
        <v>20000</v>
      </c>
      <c r="I54" s="1" t="s">
        <v>443</v>
      </c>
      <c r="J54" s="6">
        <f t="shared" si="0"/>
        <v>0</v>
      </c>
    </row>
    <row r="55" ht="42.75" spans="1:11">
      <c r="A55" s="1" t="s">
        <v>175</v>
      </c>
      <c r="B55" s="1" t="s">
        <v>176</v>
      </c>
      <c r="C55" s="2">
        <f>582.5*1.2</f>
        <v>699</v>
      </c>
      <c r="D55" s="1">
        <v>35625082</v>
      </c>
      <c r="E55" s="2">
        <f>582.5*1.2</f>
        <v>699</v>
      </c>
      <c r="F55" s="5" t="s">
        <v>447</v>
      </c>
      <c r="G55" s="1" t="s">
        <v>448</v>
      </c>
      <c r="H55" s="2">
        <f>582.5*1.2</f>
        <v>699</v>
      </c>
      <c r="I55" s="1" t="s">
        <v>449</v>
      </c>
      <c r="J55" s="6">
        <f t="shared" si="0"/>
        <v>0</v>
      </c>
      <c r="K55" t="s">
        <v>579</v>
      </c>
    </row>
    <row r="56" ht="42.75" spans="1:11">
      <c r="A56" s="1" t="s">
        <v>182</v>
      </c>
      <c r="B56" s="1" t="s">
        <v>453</v>
      </c>
      <c r="C56" s="2">
        <f>499.17*1.2</f>
        <v>599.004</v>
      </c>
      <c r="D56" s="1">
        <v>35625082</v>
      </c>
      <c r="E56" s="2">
        <f>499.17*1.2</f>
        <v>599.004</v>
      </c>
      <c r="F56" s="5" t="s">
        <v>447</v>
      </c>
      <c r="G56" s="1" t="s">
        <v>448</v>
      </c>
      <c r="H56" s="2">
        <f>499.17*1.2</f>
        <v>599.004</v>
      </c>
      <c r="I56" s="1" t="s">
        <v>449</v>
      </c>
      <c r="J56" s="6">
        <f t="shared" si="0"/>
        <v>0</v>
      </c>
      <c r="K56" t="s">
        <v>579</v>
      </c>
    </row>
    <row r="57" ht="42.75" spans="1:11">
      <c r="A57" s="1" t="s">
        <v>182</v>
      </c>
      <c r="B57" s="1" t="s">
        <v>454</v>
      </c>
      <c r="C57" s="2">
        <f>582.5*1.2</f>
        <v>699</v>
      </c>
      <c r="D57" s="1">
        <v>35625082</v>
      </c>
      <c r="E57" s="2">
        <f>582.5*1.2</f>
        <v>699</v>
      </c>
      <c r="F57" s="5" t="s">
        <v>447</v>
      </c>
      <c r="G57" s="1" t="s">
        <v>455</v>
      </c>
      <c r="H57" s="2">
        <f>582.5*1.2</f>
        <v>699</v>
      </c>
      <c r="I57" s="1" t="s">
        <v>449</v>
      </c>
      <c r="J57" s="6">
        <f t="shared" si="0"/>
        <v>0</v>
      </c>
      <c r="K57" t="s">
        <v>579</v>
      </c>
    </row>
    <row r="58" ht="42.75" spans="1:11">
      <c r="A58" s="1" t="s">
        <v>214</v>
      </c>
      <c r="B58" s="1" t="s">
        <v>215</v>
      </c>
      <c r="C58" s="2">
        <f>790*1.2</f>
        <v>948</v>
      </c>
      <c r="D58" s="1">
        <v>35625082</v>
      </c>
      <c r="E58" s="2">
        <f>790*1.2</f>
        <v>948</v>
      </c>
      <c r="F58" s="5" t="s">
        <v>447</v>
      </c>
      <c r="G58" s="1" t="s">
        <v>448</v>
      </c>
      <c r="H58" s="2">
        <f>790*1.2</f>
        <v>948</v>
      </c>
      <c r="I58" s="1" t="s">
        <v>449</v>
      </c>
      <c r="J58" s="6">
        <f t="shared" si="0"/>
        <v>0</v>
      </c>
      <c r="K58" t="s">
        <v>579</v>
      </c>
    </row>
    <row r="59" ht="42.75" spans="1:11">
      <c r="A59" s="1" t="s">
        <v>165</v>
      </c>
      <c r="B59" s="1" t="s">
        <v>483</v>
      </c>
      <c r="C59" s="2">
        <f>274.17*1.2</f>
        <v>329.004</v>
      </c>
      <c r="D59" s="1">
        <v>35625082</v>
      </c>
      <c r="E59" s="2">
        <f>274.17*1.2</f>
        <v>329.004</v>
      </c>
      <c r="F59" s="5" t="s">
        <v>447</v>
      </c>
      <c r="G59" s="1" t="s">
        <v>448</v>
      </c>
      <c r="H59" s="2">
        <f>274.17*1.2</f>
        <v>329.004</v>
      </c>
      <c r="I59" s="1" t="s">
        <v>449</v>
      </c>
      <c r="J59" s="6">
        <f t="shared" si="0"/>
        <v>0</v>
      </c>
      <c r="K59" t="s">
        <v>579</v>
      </c>
    </row>
    <row r="60" ht="42.75" spans="1:11">
      <c r="A60" s="1" t="s">
        <v>165</v>
      </c>
      <c r="B60" s="1" t="s">
        <v>483</v>
      </c>
      <c r="C60" s="2">
        <f>274.17*1.2</f>
        <v>329.004</v>
      </c>
      <c r="D60" s="1">
        <v>35625082</v>
      </c>
      <c r="E60" s="2">
        <f>274.17*1.2</f>
        <v>329.004</v>
      </c>
      <c r="F60" s="5" t="s">
        <v>447</v>
      </c>
      <c r="G60" s="1" t="s">
        <v>484</v>
      </c>
      <c r="H60" s="2">
        <f>274.17*1.2</f>
        <v>329.004</v>
      </c>
      <c r="I60" s="1" t="s">
        <v>449</v>
      </c>
      <c r="J60" s="6">
        <f t="shared" si="0"/>
        <v>0</v>
      </c>
      <c r="K60" t="s">
        <v>579</v>
      </c>
    </row>
    <row r="61" ht="42.75" spans="1:11">
      <c r="A61" s="1" t="s">
        <v>172</v>
      </c>
      <c r="B61" s="1" t="s">
        <v>173</v>
      </c>
      <c r="C61" s="2">
        <f>3332.5*1.2</f>
        <v>3999</v>
      </c>
      <c r="D61" s="1">
        <v>35625082</v>
      </c>
      <c r="E61" s="2">
        <f>3332.5*1.2</f>
        <v>3999</v>
      </c>
      <c r="F61" s="5" t="s">
        <v>447</v>
      </c>
      <c r="G61" s="1" t="s">
        <v>448</v>
      </c>
      <c r="H61" s="2">
        <f>3332.5*1.2</f>
        <v>3999</v>
      </c>
      <c r="I61" s="1" t="s">
        <v>449</v>
      </c>
      <c r="J61" s="6">
        <f t="shared" si="0"/>
        <v>0</v>
      </c>
      <c r="K61" t="s">
        <v>579</v>
      </c>
    </row>
    <row r="62" ht="28.5" spans="1:11">
      <c r="A62" s="1" t="s">
        <v>149</v>
      </c>
      <c r="B62" s="1" t="s">
        <v>150</v>
      </c>
      <c r="C62" s="2">
        <f>4814.17*1.2</f>
        <v>5777.004</v>
      </c>
      <c r="D62" s="1">
        <v>37193071</v>
      </c>
      <c r="E62" s="2">
        <f>4814.17*1.2</f>
        <v>5777.004</v>
      </c>
      <c r="F62" s="1" t="s">
        <v>444</v>
      </c>
      <c r="G62" s="1" t="s">
        <v>445</v>
      </c>
      <c r="H62" s="2">
        <f>4814.17*1.2</f>
        <v>5777.004</v>
      </c>
      <c r="I62" s="1" t="s">
        <v>446</v>
      </c>
      <c r="J62" s="6">
        <f t="shared" si="0"/>
        <v>0</v>
      </c>
      <c r="K62" t="s">
        <v>579</v>
      </c>
    </row>
    <row r="63" ht="28.5" spans="1:11">
      <c r="A63" s="1" t="s">
        <v>187</v>
      </c>
      <c r="B63" s="1" t="s">
        <v>188</v>
      </c>
      <c r="C63" s="2">
        <f>270*1.2</f>
        <v>324</v>
      </c>
      <c r="D63" s="1">
        <v>37193071</v>
      </c>
      <c r="E63" s="2">
        <f>270*1.2</f>
        <v>324</v>
      </c>
      <c r="F63" s="1" t="s">
        <v>444</v>
      </c>
      <c r="G63" s="1" t="s">
        <v>445</v>
      </c>
      <c r="H63" s="2">
        <f>270*1.2</f>
        <v>324</v>
      </c>
      <c r="I63" s="1" t="s">
        <v>446</v>
      </c>
      <c r="J63" s="6">
        <f t="shared" si="0"/>
        <v>0</v>
      </c>
      <c r="K63" t="s">
        <v>579</v>
      </c>
    </row>
    <row r="64" ht="28.5" spans="1:11">
      <c r="A64" s="1" t="s">
        <v>193</v>
      </c>
      <c r="B64" s="1" t="s">
        <v>463</v>
      </c>
      <c r="C64" s="2">
        <f>912.5*1.2</f>
        <v>1095</v>
      </c>
      <c r="D64" s="1">
        <v>37193071</v>
      </c>
      <c r="E64" s="2">
        <f>912.5*1.2</f>
        <v>1095</v>
      </c>
      <c r="F64" s="1" t="s">
        <v>444</v>
      </c>
      <c r="G64" s="1" t="s">
        <v>445</v>
      </c>
      <c r="H64" s="2">
        <f>912.5*1.2</f>
        <v>1095</v>
      </c>
      <c r="I64" s="1" t="s">
        <v>446</v>
      </c>
      <c r="J64" s="6">
        <f t="shared" si="0"/>
        <v>0</v>
      </c>
      <c r="K64" t="s">
        <v>579</v>
      </c>
    </row>
    <row r="65" ht="28.5" spans="1:11">
      <c r="A65" s="1" t="s">
        <v>198</v>
      </c>
      <c r="B65" s="1" t="s">
        <v>199</v>
      </c>
      <c r="C65" s="2">
        <f>465*1.2</f>
        <v>558</v>
      </c>
      <c r="D65" s="1">
        <v>37193071</v>
      </c>
      <c r="E65" s="2">
        <f>465*1.2</f>
        <v>558</v>
      </c>
      <c r="F65" s="1" t="s">
        <v>444</v>
      </c>
      <c r="G65" s="1" t="s">
        <v>445</v>
      </c>
      <c r="H65" s="2">
        <f>465*1.2</f>
        <v>558</v>
      </c>
      <c r="I65" s="1" t="s">
        <v>446</v>
      </c>
      <c r="J65" s="6">
        <f t="shared" si="0"/>
        <v>0</v>
      </c>
      <c r="K65" t="s">
        <v>579</v>
      </c>
    </row>
    <row r="66" ht="42.75" spans="1:11">
      <c r="A66" s="1" t="s">
        <v>153</v>
      </c>
      <c r="B66" s="1" t="s">
        <v>154</v>
      </c>
      <c r="C66" s="2">
        <f>5366.67*1.2</f>
        <v>6440.004</v>
      </c>
      <c r="D66" s="1">
        <v>37193071</v>
      </c>
      <c r="E66" s="2">
        <f>5366.67*1.2</f>
        <v>6440.004</v>
      </c>
      <c r="F66" s="1" t="s">
        <v>444</v>
      </c>
      <c r="G66" s="1" t="s">
        <v>445</v>
      </c>
      <c r="H66" s="2">
        <f>5366.67*1.2</f>
        <v>6440.004</v>
      </c>
      <c r="I66" s="1" t="s">
        <v>446</v>
      </c>
      <c r="J66" s="6">
        <f t="shared" ref="J66:J92" si="1">(C66-H66)/E66</f>
        <v>0</v>
      </c>
      <c r="K66" t="s">
        <v>579</v>
      </c>
    </row>
    <row r="67" ht="28.5" spans="1:11">
      <c r="A67" s="1" t="s">
        <v>201</v>
      </c>
      <c r="B67" s="1" t="s">
        <v>202</v>
      </c>
      <c r="C67" s="2">
        <f>497.5*1.2</f>
        <v>597</v>
      </c>
      <c r="D67" s="1">
        <v>37193071</v>
      </c>
      <c r="E67" s="2">
        <f>497.5*1.2</f>
        <v>597</v>
      </c>
      <c r="F67" s="1" t="s">
        <v>444</v>
      </c>
      <c r="G67" s="1" t="s">
        <v>445</v>
      </c>
      <c r="H67" s="2">
        <f>497.5*1.2</f>
        <v>597</v>
      </c>
      <c r="I67" s="1" t="s">
        <v>446</v>
      </c>
      <c r="J67" s="6">
        <f t="shared" si="1"/>
        <v>0</v>
      </c>
      <c r="K67" t="s">
        <v>579</v>
      </c>
    </row>
    <row r="68" ht="42.75" spans="1:11">
      <c r="A68" s="1" t="s">
        <v>203</v>
      </c>
      <c r="B68" s="1" t="s">
        <v>204</v>
      </c>
      <c r="C68" s="2">
        <f>1041.67*1.2</f>
        <v>1250.004</v>
      </c>
      <c r="D68" s="1">
        <v>37193071</v>
      </c>
      <c r="E68" s="2">
        <f>1041.67*1.2</f>
        <v>1250.004</v>
      </c>
      <c r="F68" s="1" t="s">
        <v>444</v>
      </c>
      <c r="G68" s="1" t="s">
        <v>445</v>
      </c>
      <c r="H68" s="2">
        <f>1041.67*1.2</f>
        <v>1250.004</v>
      </c>
      <c r="I68" s="1" t="s">
        <v>446</v>
      </c>
      <c r="J68" s="6">
        <f t="shared" si="1"/>
        <v>0</v>
      </c>
      <c r="K68" t="s">
        <v>579</v>
      </c>
    </row>
    <row r="69" ht="28.5" spans="1:11">
      <c r="A69" s="1" t="s">
        <v>205</v>
      </c>
      <c r="B69" s="1" t="s">
        <v>206</v>
      </c>
      <c r="C69" s="2">
        <f>199.1*1.2</f>
        <v>238.92</v>
      </c>
      <c r="D69" s="1">
        <v>37193071</v>
      </c>
      <c r="E69" s="2">
        <f>199.1*1.2</f>
        <v>238.92</v>
      </c>
      <c r="F69" s="1" t="s">
        <v>444</v>
      </c>
      <c r="G69" s="1" t="s">
        <v>445</v>
      </c>
      <c r="H69" s="2">
        <f>199.1*1.2</f>
        <v>238.92</v>
      </c>
      <c r="I69" s="1" t="s">
        <v>446</v>
      </c>
      <c r="J69" s="6">
        <f t="shared" si="1"/>
        <v>0</v>
      </c>
      <c r="K69" t="s">
        <v>579</v>
      </c>
    </row>
    <row r="70" ht="28.5" spans="1:11">
      <c r="A70" s="1" t="s">
        <v>207</v>
      </c>
      <c r="B70" s="1" t="s">
        <v>208</v>
      </c>
      <c r="C70" s="2">
        <f>5415.83*1.2</f>
        <v>6498.996</v>
      </c>
      <c r="D70" s="1">
        <v>37193071</v>
      </c>
      <c r="E70" s="2">
        <f>5415.83*1.2</f>
        <v>6498.996</v>
      </c>
      <c r="F70" s="1" t="s">
        <v>444</v>
      </c>
      <c r="G70" s="1" t="s">
        <v>445</v>
      </c>
      <c r="H70" s="2">
        <f>5415.83*1.2</f>
        <v>6498.996</v>
      </c>
      <c r="I70" s="1" t="s">
        <v>446</v>
      </c>
      <c r="J70" s="6">
        <f t="shared" si="1"/>
        <v>0</v>
      </c>
      <c r="K70" t="s">
        <v>579</v>
      </c>
    </row>
    <row r="71" ht="42.75" spans="1:11">
      <c r="A71" s="1" t="s">
        <v>211</v>
      </c>
      <c r="B71" s="1" t="s">
        <v>212</v>
      </c>
      <c r="C71" s="2">
        <f>112.5*1.2</f>
        <v>135</v>
      </c>
      <c r="D71" s="1">
        <v>37193071</v>
      </c>
      <c r="E71" s="2">
        <f>112.5*1.2</f>
        <v>135</v>
      </c>
      <c r="F71" s="1" t="s">
        <v>444</v>
      </c>
      <c r="G71" s="1" t="s">
        <v>445</v>
      </c>
      <c r="H71" s="2">
        <f>112.5*1.2</f>
        <v>135</v>
      </c>
      <c r="I71" s="1" t="s">
        <v>446</v>
      </c>
      <c r="J71" s="6">
        <f t="shared" si="1"/>
        <v>0</v>
      </c>
      <c r="K71" t="s">
        <v>579</v>
      </c>
    </row>
    <row r="72" ht="42.75" spans="1:11">
      <c r="A72" s="1" t="s">
        <v>165</v>
      </c>
      <c r="B72" s="1" t="s">
        <v>481</v>
      </c>
      <c r="C72" s="2">
        <f>1999.17*1.2</f>
        <v>2399.004</v>
      </c>
      <c r="D72" s="1">
        <v>37193071</v>
      </c>
      <c r="E72" s="2">
        <f>1999.17*1.2</f>
        <v>2399.004</v>
      </c>
      <c r="F72" s="1" t="s">
        <v>444</v>
      </c>
      <c r="G72" s="1" t="s">
        <v>445</v>
      </c>
      <c r="H72" s="2">
        <f>1999.17*1.2</f>
        <v>2399.004</v>
      </c>
      <c r="I72" s="1" t="s">
        <v>446</v>
      </c>
      <c r="J72" s="6">
        <f t="shared" si="1"/>
        <v>0</v>
      </c>
      <c r="K72" t="s">
        <v>579</v>
      </c>
    </row>
    <row r="73" ht="28.5" spans="1:11">
      <c r="A73" s="1" t="s">
        <v>250</v>
      </c>
      <c r="B73" s="1" t="s">
        <v>561</v>
      </c>
      <c r="C73" s="2">
        <f>49.17*1.2</f>
        <v>59.004</v>
      </c>
      <c r="D73" s="1">
        <v>37193071</v>
      </c>
      <c r="E73" s="2">
        <f>49.17*1.2</f>
        <v>59.004</v>
      </c>
      <c r="F73" s="1" t="s">
        <v>444</v>
      </c>
      <c r="G73" s="1" t="s">
        <v>445</v>
      </c>
      <c r="H73" s="2">
        <f>49.17*1.2</f>
        <v>59.004</v>
      </c>
      <c r="I73" s="1" t="s">
        <v>446</v>
      </c>
      <c r="J73" s="6">
        <f t="shared" si="1"/>
        <v>0</v>
      </c>
      <c r="K73" t="s">
        <v>579</v>
      </c>
    </row>
    <row r="74" ht="28.5" spans="1:10">
      <c r="A74" s="1" t="s">
        <v>225</v>
      </c>
      <c r="B74" s="1" t="s">
        <v>493</v>
      </c>
      <c r="C74" s="2">
        <v>179</v>
      </c>
      <c r="D74" s="1">
        <v>36469918</v>
      </c>
      <c r="E74" s="2">
        <v>179</v>
      </c>
      <c r="F74" s="1" t="s">
        <v>494</v>
      </c>
      <c r="G74" s="1" t="s">
        <v>495</v>
      </c>
      <c r="H74" s="2">
        <v>179</v>
      </c>
      <c r="I74" s="1" t="s">
        <v>496</v>
      </c>
      <c r="J74" s="6">
        <f t="shared" si="1"/>
        <v>0</v>
      </c>
    </row>
    <row r="75" ht="28.5" spans="1:10">
      <c r="A75" s="1" t="s">
        <v>225</v>
      </c>
      <c r="B75" s="1" t="s">
        <v>501</v>
      </c>
      <c r="C75" s="2">
        <v>444</v>
      </c>
      <c r="D75" s="1">
        <v>36469918</v>
      </c>
      <c r="E75" s="2">
        <v>444</v>
      </c>
      <c r="F75" s="1" t="s">
        <v>494</v>
      </c>
      <c r="G75" s="1" t="s">
        <v>495</v>
      </c>
      <c r="H75" s="2">
        <v>444</v>
      </c>
      <c r="I75" s="1" t="s">
        <v>496</v>
      </c>
      <c r="J75" s="6">
        <f t="shared" si="1"/>
        <v>0</v>
      </c>
    </row>
    <row r="76" ht="28.5" spans="1:10">
      <c r="A76" s="1" t="s">
        <v>225</v>
      </c>
      <c r="B76" s="1" t="s">
        <v>502</v>
      </c>
      <c r="C76" s="2">
        <v>70</v>
      </c>
      <c r="D76" s="1">
        <v>36469918</v>
      </c>
      <c r="E76" s="2">
        <v>70</v>
      </c>
      <c r="F76" s="1" t="s">
        <v>494</v>
      </c>
      <c r="G76" s="1" t="s">
        <v>495</v>
      </c>
      <c r="H76" s="2">
        <v>70</v>
      </c>
      <c r="I76" s="1" t="s">
        <v>496</v>
      </c>
      <c r="J76" s="6">
        <f t="shared" si="1"/>
        <v>0</v>
      </c>
    </row>
    <row r="77" ht="28.5" spans="1:10">
      <c r="A77" s="1" t="s">
        <v>209</v>
      </c>
      <c r="B77" s="1" t="s">
        <v>210</v>
      </c>
      <c r="C77" s="2">
        <v>3298</v>
      </c>
      <c r="D77" s="1">
        <v>36469918</v>
      </c>
      <c r="E77" s="2">
        <v>3298</v>
      </c>
      <c r="F77" s="1" t="s">
        <v>472</v>
      </c>
      <c r="G77" s="1" t="s">
        <v>473</v>
      </c>
      <c r="H77" s="2">
        <v>3298</v>
      </c>
      <c r="I77" s="1" t="s">
        <v>474</v>
      </c>
      <c r="J77" s="6">
        <f t="shared" si="1"/>
        <v>0</v>
      </c>
    </row>
    <row r="78" ht="28.5" spans="1:10">
      <c r="A78" s="1" t="s">
        <v>159</v>
      </c>
      <c r="B78" s="1" t="s">
        <v>475</v>
      </c>
      <c r="C78" s="2">
        <v>4399</v>
      </c>
      <c r="D78" s="1">
        <v>36469918</v>
      </c>
      <c r="E78" s="2">
        <v>4399</v>
      </c>
      <c r="F78" s="1" t="s">
        <v>472</v>
      </c>
      <c r="G78" s="1" t="s">
        <v>473</v>
      </c>
      <c r="H78" s="2">
        <v>4399</v>
      </c>
      <c r="I78" s="1" t="s">
        <v>474</v>
      </c>
      <c r="J78" s="6">
        <f t="shared" si="1"/>
        <v>0</v>
      </c>
    </row>
    <row r="79" ht="28.5" spans="1:10">
      <c r="A79" s="1" t="s">
        <v>222</v>
      </c>
      <c r="B79" s="1" t="s">
        <v>223</v>
      </c>
      <c r="C79" s="2">
        <v>1988</v>
      </c>
      <c r="D79" s="1">
        <v>36469918</v>
      </c>
      <c r="E79" s="2">
        <v>1988</v>
      </c>
      <c r="F79" s="1" t="s">
        <v>490</v>
      </c>
      <c r="G79" s="1" t="s">
        <v>491</v>
      </c>
      <c r="H79" s="2">
        <v>1988</v>
      </c>
      <c r="I79" s="1" t="s">
        <v>492</v>
      </c>
      <c r="J79" s="6">
        <f t="shared" si="1"/>
        <v>0</v>
      </c>
    </row>
    <row r="80" ht="42.75" spans="1:10">
      <c r="A80" s="1" t="s">
        <v>253</v>
      </c>
      <c r="B80" s="1" t="s">
        <v>254</v>
      </c>
      <c r="C80" s="2">
        <v>36000</v>
      </c>
      <c r="D80" s="1">
        <v>37201663</v>
      </c>
      <c r="E80" s="2">
        <v>36000</v>
      </c>
      <c r="F80" s="1" t="s">
        <v>562</v>
      </c>
      <c r="G80" s="1" t="s">
        <v>563</v>
      </c>
      <c r="H80" s="2">
        <v>36000</v>
      </c>
      <c r="I80" s="1" t="s">
        <v>564</v>
      </c>
      <c r="J80" s="6">
        <f t="shared" si="1"/>
        <v>0</v>
      </c>
    </row>
    <row r="81" ht="28.5" spans="1:10">
      <c r="A81" s="1" t="s">
        <v>261</v>
      </c>
      <c r="B81" s="1" t="s">
        <v>262</v>
      </c>
      <c r="C81" s="2">
        <v>20000</v>
      </c>
      <c r="D81" s="1">
        <v>37201663</v>
      </c>
      <c r="E81" s="2">
        <v>20000</v>
      </c>
      <c r="F81" s="1" t="s">
        <v>571</v>
      </c>
      <c r="G81" s="1" t="s">
        <v>563</v>
      </c>
      <c r="H81" s="2">
        <v>20000</v>
      </c>
      <c r="I81" s="1" t="s">
        <v>564</v>
      </c>
      <c r="J81" s="6">
        <f t="shared" si="1"/>
        <v>0</v>
      </c>
    </row>
    <row r="82" ht="42.75" spans="1:11">
      <c r="A82" s="1" t="s">
        <v>216</v>
      </c>
      <c r="B82" s="1" t="s">
        <v>464</v>
      </c>
      <c r="C82" s="2">
        <f>466.67*1.2</f>
        <v>560.004</v>
      </c>
      <c r="D82" s="1">
        <v>36962487</v>
      </c>
      <c r="E82" s="2">
        <f>466.67*1.2</f>
        <v>560.004</v>
      </c>
      <c r="F82" s="1" t="s">
        <v>465</v>
      </c>
      <c r="G82" s="1" t="s">
        <v>466</v>
      </c>
      <c r="H82" s="2">
        <f>466.67*1.2</f>
        <v>560.004</v>
      </c>
      <c r="I82" s="1" t="s">
        <v>467</v>
      </c>
      <c r="J82" s="6">
        <f t="shared" si="1"/>
        <v>0</v>
      </c>
      <c r="K82" t="s">
        <v>579</v>
      </c>
    </row>
    <row r="83" ht="42.75" spans="1:11">
      <c r="A83" s="1" t="s">
        <v>216</v>
      </c>
      <c r="B83" s="1" t="s">
        <v>464</v>
      </c>
      <c r="C83" s="2">
        <f>466.67*1.2</f>
        <v>560.004</v>
      </c>
      <c r="D83" s="1">
        <v>36962487</v>
      </c>
      <c r="E83" s="2">
        <f>466.67*1.2</f>
        <v>560.004</v>
      </c>
      <c r="F83" s="1" t="s">
        <v>465</v>
      </c>
      <c r="G83" s="1" t="s">
        <v>466</v>
      </c>
      <c r="H83" s="2">
        <f>466.67*1.2</f>
        <v>560.004</v>
      </c>
      <c r="I83" s="1" t="s">
        <v>467</v>
      </c>
      <c r="J83" s="6">
        <f t="shared" si="1"/>
        <v>0</v>
      </c>
      <c r="K83" t="s">
        <v>579</v>
      </c>
    </row>
    <row r="84" ht="42.75" spans="1:11">
      <c r="A84" s="1" t="s">
        <v>156</v>
      </c>
      <c r="B84" s="1" t="s">
        <v>157</v>
      </c>
      <c r="C84" s="2">
        <f>9331.67*1.2</f>
        <v>11198.004</v>
      </c>
      <c r="D84" s="1">
        <v>36962487</v>
      </c>
      <c r="E84" s="2">
        <f>9331.67*1.2</f>
        <v>11198.004</v>
      </c>
      <c r="F84" s="1" t="s">
        <v>465</v>
      </c>
      <c r="G84" s="1" t="s">
        <v>466</v>
      </c>
      <c r="H84" s="2">
        <f>9331.67*1.2</f>
        <v>11198.004</v>
      </c>
      <c r="I84" s="1" t="s">
        <v>467</v>
      </c>
      <c r="J84" s="6">
        <f t="shared" si="1"/>
        <v>0</v>
      </c>
      <c r="K84" t="s">
        <v>579</v>
      </c>
    </row>
    <row r="85" ht="42.75" spans="1:11">
      <c r="A85" s="1" t="s">
        <v>165</v>
      </c>
      <c r="B85" s="7" t="s">
        <v>482</v>
      </c>
      <c r="C85" s="2">
        <f>4031.67*1.2</f>
        <v>4838.004</v>
      </c>
      <c r="D85" s="1">
        <v>36962487</v>
      </c>
      <c r="E85" s="2">
        <f>4031.67*1.2</f>
        <v>4838.004</v>
      </c>
      <c r="F85" s="1" t="s">
        <v>465</v>
      </c>
      <c r="G85" s="1" t="s">
        <v>466</v>
      </c>
      <c r="H85" s="2">
        <f>4031.67*1.2</f>
        <v>4838.004</v>
      </c>
      <c r="I85" s="1" t="s">
        <v>467</v>
      </c>
      <c r="J85" s="6">
        <f t="shared" si="1"/>
        <v>0</v>
      </c>
      <c r="K85" t="s">
        <v>579</v>
      </c>
    </row>
    <row r="86" ht="42.75" spans="1:11">
      <c r="A86" s="1" t="s">
        <v>170</v>
      </c>
      <c r="B86" s="8" t="s">
        <v>488</v>
      </c>
      <c r="C86" s="2">
        <f>1582.5*1.2</f>
        <v>1899</v>
      </c>
      <c r="D86" s="1">
        <v>36962487</v>
      </c>
      <c r="E86" s="2">
        <f>1582.5*1.2</f>
        <v>1899</v>
      </c>
      <c r="F86" s="1" t="s">
        <v>465</v>
      </c>
      <c r="G86" s="1" t="s">
        <v>466</v>
      </c>
      <c r="H86" s="2">
        <f>1582.5*1.2</f>
        <v>1899</v>
      </c>
      <c r="I86" s="1" t="s">
        <v>467</v>
      </c>
      <c r="J86" s="6">
        <f t="shared" si="1"/>
        <v>0</v>
      </c>
      <c r="K86" t="s">
        <v>579</v>
      </c>
    </row>
    <row r="87" ht="28.5" spans="1:10">
      <c r="A87" s="1" t="s">
        <v>225</v>
      </c>
      <c r="B87" s="1" t="s">
        <v>497</v>
      </c>
      <c r="C87" s="2">
        <v>1099</v>
      </c>
      <c r="D87" s="1">
        <v>41457291</v>
      </c>
      <c r="E87" s="2">
        <v>1099</v>
      </c>
      <c r="F87" s="1" t="s">
        <v>498</v>
      </c>
      <c r="G87" s="1" t="s">
        <v>499</v>
      </c>
      <c r="H87" s="2">
        <v>1099</v>
      </c>
      <c r="I87" s="1" t="s">
        <v>500</v>
      </c>
      <c r="J87" s="6">
        <f t="shared" si="1"/>
        <v>0</v>
      </c>
    </row>
    <row r="88" ht="42.75" spans="1:10">
      <c r="A88" s="1" t="s">
        <v>256</v>
      </c>
      <c r="B88" s="1" t="s">
        <v>257</v>
      </c>
      <c r="C88" s="2">
        <v>24000</v>
      </c>
      <c r="D88" s="1">
        <v>37855704</v>
      </c>
      <c r="E88" s="2">
        <v>24000</v>
      </c>
      <c r="F88" s="1" t="s">
        <v>565</v>
      </c>
      <c r="G88" s="1" t="s">
        <v>566</v>
      </c>
      <c r="H88" s="2">
        <v>24000</v>
      </c>
      <c r="I88" s="1" t="s">
        <v>567</v>
      </c>
      <c r="J88" s="6">
        <f t="shared" si="1"/>
        <v>0</v>
      </c>
    </row>
    <row r="89" ht="28.5" spans="1:10">
      <c r="A89" s="1" t="s">
        <v>311</v>
      </c>
      <c r="B89" s="9" t="s">
        <v>572</v>
      </c>
      <c r="C89" s="2">
        <v>29900</v>
      </c>
      <c r="D89" s="1">
        <v>37920825</v>
      </c>
      <c r="E89" s="2">
        <v>29900</v>
      </c>
      <c r="F89" s="1" t="s">
        <v>573</v>
      </c>
      <c r="G89" s="10" t="s">
        <v>574</v>
      </c>
      <c r="H89" s="2">
        <v>29900</v>
      </c>
      <c r="I89" s="1" t="s">
        <v>575</v>
      </c>
      <c r="J89" s="6">
        <f t="shared" si="1"/>
        <v>0</v>
      </c>
    </row>
    <row r="90" ht="85.5" spans="1:10">
      <c r="A90" s="1" t="s">
        <v>239</v>
      </c>
      <c r="B90" s="1" t="s">
        <v>240</v>
      </c>
      <c r="C90" s="2">
        <v>2420</v>
      </c>
      <c r="D90" s="1">
        <v>1842116761</v>
      </c>
      <c r="E90" s="2">
        <v>2420</v>
      </c>
      <c r="F90" s="1" t="s">
        <v>241</v>
      </c>
      <c r="G90" s="1" t="s">
        <v>186</v>
      </c>
      <c r="H90" s="2">
        <v>2420</v>
      </c>
      <c r="I90" s="1" t="s">
        <v>512</v>
      </c>
      <c r="J90" s="6">
        <f t="shared" si="1"/>
        <v>0</v>
      </c>
    </row>
    <row r="91" ht="57" spans="1:10">
      <c r="A91" s="1" t="s">
        <v>40</v>
      </c>
      <c r="B91" s="1" t="s">
        <v>297</v>
      </c>
      <c r="C91" s="2">
        <v>22000</v>
      </c>
      <c r="D91" s="1">
        <v>1842116761</v>
      </c>
      <c r="E91" s="2">
        <v>22000</v>
      </c>
      <c r="F91" s="1" t="s">
        <v>344</v>
      </c>
      <c r="G91" s="1" t="s">
        <v>345</v>
      </c>
      <c r="H91" s="2">
        <f>8855+8855</f>
        <v>17710</v>
      </c>
      <c r="I91" s="1" t="s">
        <v>346</v>
      </c>
      <c r="J91" s="6">
        <f t="shared" si="1"/>
        <v>0.195</v>
      </c>
    </row>
    <row r="92" ht="57" spans="1:10">
      <c r="A92" s="1" t="s">
        <v>237</v>
      </c>
      <c r="B92" s="1" t="s">
        <v>238</v>
      </c>
      <c r="C92" s="2">
        <f>483.61+3</f>
        <v>486.61</v>
      </c>
      <c r="D92" s="1">
        <v>14360570</v>
      </c>
      <c r="E92" s="2">
        <f>483.61+3</f>
        <v>486.61</v>
      </c>
      <c r="F92" s="1" t="s">
        <v>510</v>
      </c>
      <c r="G92" s="1" t="s">
        <v>186</v>
      </c>
      <c r="H92" s="2">
        <f>483.61+3</f>
        <v>486.61</v>
      </c>
      <c r="I92" s="1" t="s">
        <v>511</v>
      </c>
      <c r="J92" s="6">
        <f t="shared" si="1"/>
        <v>0</v>
      </c>
    </row>
    <row r="93" ht="15.75" customHeight="1" spans="10:10">
      <c r="J93" s="6"/>
    </row>
    <row r="94" ht="15.75" customHeight="1" spans="10:10">
      <c r="J94" s="6"/>
    </row>
    <row r="95" ht="15.75" customHeight="1" spans="10:10">
      <c r="J95" s="6"/>
    </row>
    <row r="96" ht="15.75" customHeight="1" spans="10:10">
      <c r="J96" s="6"/>
    </row>
    <row r="97" ht="15.75" customHeight="1" spans="10:10">
      <c r="J97" s="6"/>
    </row>
    <row r="98" ht="15.75" customHeight="1" spans="10:10">
      <c r="J98" s="6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</sheetData>
  <autoFilter ref="A1:K92">
    <sortState ref="A1:K92">
      <sortCondition ref="F1" descending="1"/>
    </sortState>
    <extLst/>
  </autoFilter>
  <pageMargins left="0.7" right="0.7" top="0.75" bottom="0.75" header="0" footer="0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Витрати</vt:lpstr>
      <vt:lpstr>Реєстр</vt:lpstr>
      <vt:lpstr>Реєстр+Фільтр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eonekos</cp:lastModifiedBy>
  <dcterms:created xsi:type="dcterms:W3CDTF">2021-01-29T10:26:00Z</dcterms:created>
  <dcterms:modified xsi:type="dcterms:W3CDTF">2021-02-01T21:38:14Z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