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ra2019\grant gallery\"/>
    </mc:Choice>
  </mc:AlternateContent>
  <bookViews>
    <workbookView xWindow="210" yWindow="495" windowWidth="20610" windowHeight="9615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52511"/>
</workbook>
</file>

<file path=xl/calcChain.xml><?xml version="1.0" encoding="utf-8"?>
<calcChain xmlns="http://schemas.openxmlformats.org/spreadsheetml/2006/main">
  <c r="I152" i="2" l="1"/>
  <c r="I40" i="2"/>
  <c r="J40" i="2" s="1"/>
  <c r="I39" i="2"/>
  <c r="J39" i="2" s="1"/>
  <c r="I38" i="2"/>
  <c r="J38" i="2" s="1"/>
  <c r="I37" i="2"/>
  <c r="J37" i="2" s="1"/>
  <c r="I36" i="2"/>
  <c r="J36" i="2" s="1"/>
  <c r="I35" i="2"/>
  <c r="J35" i="2" s="1"/>
  <c r="I34" i="2"/>
  <c r="J34" i="2" s="1"/>
  <c r="I33" i="2"/>
  <c r="J33" i="2" s="1"/>
  <c r="J32" i="2" s="1"/>
  <c r="B23" i="1"/>
  <c r="B22" i="1"/>
  <c r="F34" i="2" l="1"/>
  <c r="F35" i="2"/>
  <c r="F36" i="2"/>
  <c r="G36" i="2" s="1"/>
  <c r="F37" i="2"/>
  <c r="G37" i="2" s="1"/>
  <c r="F38" i="2"/>
  <c r="F39" i="2"/>
  <c r="F40" i="2"/>
  <c r="G40" i="2" s="1"/>
  <c r="F33" i="2"/>
  <c r="G39" i="2"/>
  <c r="G38" i="2"/>
  <c r="G35" i="2"/>
  <c r="G34" i="2"/>
  <c r="G33" i="2"/>
  <c r="C22" i="1" l="1"/>
  <c r="C23" i="1"/>
  <c r="N20" i="1"/>
  <c r="AC36" i="2" l="1"/>
  <c r="AC34" i="2"/>
  <c r="G32" i="2" l="1"/>
  <c r="G95" i="2"/>
  <c r="G14" i="2"/>
  <c r="J14" i="2"/>
  <c r="J13" i="2" s="1"/>
  <c r="M14" i="2"/>
  <c r="AC14" i="2" s="1"/>
  <c r="P14" i="2"/>
  <c r="AD14" i="2" s="1"/>
  <c r="S14" i="2"/>
  <c r="S13" i="2" s="1"/>
  <c r="V14" i="2"/>
  <c r="V13" i="2" s="1"/>
  <c r="Y14" i="2"/>
  <c r="Y13" i="2" s="1"/>
  <c r="AB14" i="2"/>
  <c r="AB13" i="2" s="1"/>
  <c r="F15" i="2"/>
  <c r="G15" i="2" s="1"/>
  <c r="AC15" i="2" s="1"/>
  <c r="I15" i="2"/>
  <c r="J15" i="2"/>
  <c r="AD15" i="2" s="1"/>
  <c r="M15" i="2"/>
  <c r="P15" i="2"/>
  <c r="S15" i="2"/>
  <c r="V15" i="2"/>
  <c r="Y15" i="2"/>
  <c r="AB15" i="2"/>
  <c r="G16" i="2"/>
  <c r="J16" i="2"/>
  <c r="AD16" i="2" s="1"/>
  <c r="M16" i="2"/>
  <c r="P16" i="2"/>
  <c r="S16" i="2"/>
  <c r="V16" i="2"/>
  <c r="Y16" i="2"/>
  <c r="AB16" i="2"/>
  <c r="AC16" i="2"/>
  <c r="G17" i="2"/>
  <c r="AC17" i="2" s="1"/>
  <c r="J17" i="2"/>
  <c r="AD17" i="2" s="1"/>
  <c r="G18" i="2"/>
  <c r="J18" i="2"/>
  <c r="AC18" i="2"/>
  <c r="AE18" i="2" s="1"/>
  <c r="AF18" i="2" s="1"/>
  <c r="AD18" i="2"/>
  <c r="G19" i="2"/>
  <c r="AC19" i="2" s="1"/>
  <c r="J19" i="2"/>
  <c r="AD19" i="2" s="1"/>
  <c r="G20" i="2"/>
  <c r="J20" i="2"/>
  <c r="AC20" i="2"/>
  <c r="AE20" i="2" s="1"/>
  <c r="AF20" i="2" s="1"/>
  <c r="AD20" i="2"/>
  <c r="G21" i="2"/>
  <c r="AC21" i="2" s="1"/>
  <c r="J21" i="2"/>
  <c r="AD21" i="2" s="1"/>
  <c r="S22" i="2"/>
  <c r="G23" i="2"/>
  <c r="G22" i="2" s="1"/>
  <c r="J23" i="2"/>
  <c r="J22" i="2" s="1"/>
  <c r="AD22" i="2" s="1"/>
  <c r="M23" i="2"/>
  <c r="M22" i="2" s="1"/>
  <c r="S23" i="2"/>
  <c r="Y23" i="2"/>
  <c r="Y22" i="2" s="1"/>
  <c r="AD23" i="2"/>
  <c r="G24" i="2"/>
  <c r="J24" i="2"/>
  <c r="AD24" i="2" s="1"/>
  <c r="M24" i="2"/>
  <c r="S24" i="2"/>
  <c r="Y24" i="2"/>
  <c r="AC24" i="2"/>
  <c r="AE24" i="2" s="1"/>
  <c r="AF24" i="2" s="1"/>
  <c r="G25" i="2"/>
  <c r="AC25" i="2" s="1"/>
  <c r="J25" i="2"/>
  <c r="AD25" i="2" s="1"/>
  <c r="M25" i="2"/>
  <c r="S25" i="2"/>
  <c r="Y25" i="2"/>
  <c r="G27" i="2"/>
  <c r="G26" i="2" s="1"/>
  <c r="J27" i="2"/>
  <c r="J26" i="2" s="1"/>
  <c r="M27" i="2"/>
  <c r="AC27" i="2" s="1"/>
  <c r="P27" i="2"/>
  <c r="P26" i="2" s="1"/>
  <c r="S27" i="2"/>
  <c r="S26" i="2" s="1"/>
  <c r="V27" i="2"/>
  <c r="V26" i="2" s="1"/>
  <c r="Y27" i="2"/>
  <c r="Y26" i="2" s="1"/>
  <c r="AB27" i="2"/>
  <c r="AB26" i="2" s="1"/>
  <c r="G28" i="2"/>
  <c r="J28" i="2"/>
  <c r="M28" i="2"/>
  <c r="AC28" i="2" s="1"/>
  <c r="P28" i="2"/>
  <c r="AD28" i="2" s="1"/>
  <c r="S28" i="2"/>
  <c r="V28" i="2"/>
  <c r="Y28" i="2"/>
  <c r="AB28" i="2"/>
  <c r="G29" i="2"/>
  <c r="J29" i="2"/>
  <c r="M29" i="2"/>
  <c r="AC29" i="2" s="1"/>
  <c r="P29" i="2"/>
  <c r="AD29" i="2" s="1"/>
  <c r="S29" i="2"/>
  <c r="V29" i="2"/>
  <c r="Y29" i="2"/>
  <c r="AB29" i="2"/>
  <c r="M33" i="2"/>
  <c r="P33" i="2"/>
  <c r="S33" i="2"/>
  <c r="V33" i="2"/>
  <c r="Y33" i="2"/>
  <c r="AB33" i="2"/>
  <c r="AC33" i="2"/>
  <c r="AD33" i="2"/>
  <c r="M34" i="2"/>
  <c r="P34" i="2"/>
  <c r="S34" i="2"/>
  <c r="V34" i="2"/>
  <c r="Y34" i="2"/>
  <c r="AB34" i="2"/>
  <c r="AB164" i="2"/>
  <c r="Y164" i="2"/>
  <c r="V164" i="2"/>
  <c r="S164" i="2"/>
  <c r="AC164" i="2" s="1"/>
  <c r="AE164" i="2" s="1"/>
  <c r="AF164" i="2" s="1"/>
  <c r="P164" i="2"/>
  <c r="M164" i="2"/>
  <c r="J164" i="2"/>
  <c r="AD164" i="2" s="1"/>
  <c r="G164" i="2"/>
  <c r="AB163" i="2"/>
  <c r="Y163" i="2"/>
  <c r="V163" i="2"/>
  <c r="S163" i="2"/>
  <c r="P163" i="2"/>
  <c r="M163" i="2"/>
  <c r="J163" i="2"/>
  <c r="AD163" i="2" s="1"/>
  <c r="G163" i="2"/>
  <c r="AC163" i="2" s="1"/>
  <c r="AE163" i="2" s="1"/>
  <c r="AF163" i="2" s="1"/>
  <c r="AB162" i="2"/>
  <c r="Y162" i="2"/>
  <c r="V162" i="2"/>
  <c r="S162" i="2"/>
  <c r="P162" i="2"/>
  <c r="M162" i="2"/>
  <c r="J162" i="2"/>
  <c r="AD162" i="2" s="1"/>
  <c r="G162" i="2"/>
  <c r="AC162" i="2" s="1"/>
  <c r="AE162" i="2" s="1"/>
  <c r="AF162" i="2" s="1"/>
  <c r="AB161" i="2"/>
  <c r="Y161" i="2"/>
  <c r="V161" i="2"/>
  <c r="S161" i="2"/>
  <c r="P161" i="2"/>
  <c r="M161" i="2"/>
  <c r="J161" i="2"/>
  <c r="AD161" i="2" s="1"/>
  <c r="G161" i="2"/>
  <c r="AC161" i="2" s="1"/>
  <c r="AE161" i="2" s="1"/>
  <c r="AF161" i="2" s="1"/>
  <c r="AB160" i="2"/>
  <c r="Y160" i="2"/>
  <c r="V160" i="2"/>
  <c r="S160" i="2"/>
  <c r="P160" i="2"/>
  <c r="M160" i="2"/>
  <c r="J160" i="2"/>
  <c r="AD160" i="2" s="1"/>
  <c r="G160" i="2"/>
  <c r="AC160" i="2" s="1"/>
  <c r="AE160" i="2" s="1"/>
  <c r="AF160" i="2" s="1"/>
  <c r="AB159" i="2"/>
  <c r="Y159" i="2"/>
  <c r="V159" i="2"/>
  <c r="S159" i="2"/>
  <c r="P159" i="2"/>
  <c r="M159" i="2"/>
  <c r="J159" i="2"/>
  <c r="AD159" i="2" s="1"/>
  <c r="G159" i="2"/>
  <c r="AC159" i="2" s="1"/>
  <c r="AE159" i="2" s="1"/>
  <c r="AF159" i="2" s="1"/>
  <c r="AB158" i="2"/>
  <c r="Y158" i="2"/>
  <c r="V158" i="2"/>
  <c r="S158" i="2"/>
  <c r="P158" i="2"/>
  <c r="M158" i="2"/>
  <c r="J158" i="2"/>
  <c r="AD158" i="2" s="1"/>
  <c r="G158" i="2"/>
  <c r="AC158" i="2" s="1"/>
  <c r="AE158" i="2" s="1"/>
  <c r="AF158" i="2" s="1"/>
  <c r="AB157" i="2"/>
  <c r="Y157" i="2"/>
  <c r="V157" i="2"/>
  <c r="S157" i="2"/>
  <c r="P157" i="2"/>
  <c r="M157" i="2"/>
  <c r="J157" i="2"/>
  <c r="AD157" i="2" s="1"/>
  <c r="G157" i="2"/>
  <c r="AC157" i="2" s="1"/>
  <c r="AE157" i="2" s="1"/>
  <c r="AF157" i="2" s="1"/>
  <c r="AB156" i="2"/>
  <c r="Y156" i="2"/>
  <c r="V156" i="2"/>
  <c r="S156" i="2"/>
  <c r="P156" i="2"/>
  <c r="M156" i="2"/>
  <c r="J156" i="2"/>
  <c r="AD156" i="2" s="1"/>
  <c r="G156" i="2"/>
  <c r="AC156" i="2" s="1"/>
  <c r="AE156" i="2" s="1"/>
  <c r="AF156" i="2" s="1"/>
  <c r="AB155" i="2"/>
  <c r="Y155" i="2"/>
  <c r="V155" i="2"/>
  <c r="S155" i="2"/>
  <c r="P155" i="2"/>
  <c r="M155" i="2"/>
  <c r="J155" i="2"/>
  <c r="AD155" i="2" s="1"/>
  <c r="G155" i="2"/>
  <c r="AC155" i="2" s="1"/>
  <c r="AE155" i="2" s="1"/>
  <c r="AF155" i="2" s="1"/>
  <c r="AB154" i="2"/>
  <c r="Y154" i="2"/>
  <c r="V154" i="2"/>
  <c r="S154" i="2"/>
  <c r="P154" i="2"/>
  <c r="M154" i="2"/>
  <c r="J154" i="2"/>
  <c r="AD154" i="2" s="1"/>
  <c r="G154" i="2"/>
  <c r="AC154" i="2" s="1"/>
  <c r="AE154" i="2" s="1"/>
  <c r="AF154" i="2" s="1"/>
  <c r="AB153" i="2"/>
  <c r="Y153" i="2"/>
  <c r="V153" i="2"/>
  <c r="S153" i="2"/>
  <c r="P153" i="2"/>
  <c r="M153" i="2"/>
  <c r="J153" i="2"/>
  <c r="AD153" i="2" s="1"/>
  <c r="G153" i="2"/>
  <c r="AC153" i="2" s="1"/>
  <c r="AE153" i="2" s="1"/>
  <c r="AF153" i="2" s="1"/>
  <c r="AB152" i="2"/>
  <c r="Y152" i="2"/>
  <c r="V152" i="2"/>
  <c r="S152" i="2"/>
  <c r="AC152" i="2" s="1"/>
  <c r="AE152" i="2" s="1"/>
  <c r="AF152" i="2" s="1"/>
  <c r="P152" i="2"/>
  <c r="M152" i="2"/>
  <c r="J152" i="2"/>
  <c r="AD152" i="2" s="1"/>
  <c r="G152" i="2"/>
  <c r="AB151" i="2"/>
  <c r="Y151" i="2"/>
  <c r="V151" i="2"/>
  <c r="S151" i="2"/>
  <c r="P151" i="2"/>
  <c r="M151" i="2"/>
  <c r="J151" i="2"/>
  <c r="AD151" i="2" s="1"/>
  <c r="G151" i="2"/>
  <c r="AC151" i="2" s="1"/>
  <c r="AE151" i="2" s="1"/>
  <c r="AF151" i="2" s="1"/>
  <c r="AB150" i="2"/>
  <c r="Y150" i="2"/>
  <c r="V150" i="2"/>
  <c r="S150" i="2"/>
  <c r="P150" i="2"/>
  <c r="M150" i="2"/>
  <c r="J150" i="2"/>
  <c r="AD150" i="2" s="1"/>
  <c r="G150" i="2"/>
  <c r="AC150" i="2" s="1"/>
  <c r="AE150" i="2" s="1"/>
  <c r="AF150" i="2" s="1"/>
  <c r="AB149" i="2"/>
  <c r="Y149" i="2"/>
  <c r="V149" i="2"/>
  <c r="S149" i="2"/>
  <c r="P149" i="2"/>
  <c r="M149" i="2"/>
  <c r="J149" i="2"/>
  <c r="AD149" i="2" s="1"/>
  <c r="G149" i="2"/>
  <c r="AC149" i="2" s="1"/>
  <c r="AE149" i="2" s="1"/>
  <c r="AF149" i="2" s="1"/>
  <c r="AB148" i="2"/>
  <c r="Y148" i="2"/>
  <c r="V148" i="2"/>
  <c r="S148" i="2"/>
  <c r="P148" i="2"/>
  <c r="M148" i="2"/>
  <c r="J148" i="2"/>
  <c r="AD148" i="2" s="1"/>
  <c r="G148" i="2"/>
  <c r="AC148" i="2" s="1"/>
  <c r="AE148" i="2" s="1"/>
  <c r="AF148" i="2" s="1"/>
  <c r="AB147" i="2"/>
  <c r="Y147" i="2"/>
  <c r="V147" i="2"/>
  <c r="S147" i="2"/>
  <c r="P147" i="2"/>
  <c r="M147" i="2"/>
  <c r="J147" i="2"/>
  <c r="AD147" i="2" s="1"/>
  <c r="G147" i="2"/>
  <c r="AC147" i="2" s="1"/>
  <c r="AE147" i="2" s="1"/>
  <c r="AF147" i="2" s="1"/>
  <c r="AB146" i="2"/>
  <c r="Y146" i="2"/>
  <c r="V146" i="2"/>
  <c r="S146" i="2"/>
  <c r="P146" i="2"/>
  <c r="M146" i="2"/>
  <c r="J146" i="2"/>
  <c r="AD146" i="2" s="1"/>
  <c r="G146" i="2"/>
  <c r="AC146" i="2" s="1"/>
  <c r="AE146" i="2" s="1"/>
  <c r="AF146" i="2" s="1"/>
  <c r="AB145" i="2"/>
  <c r="Y145" i="2"/>
  <c r="V145" i="2"/>
  <c r="S145" i="2"/>
  <c r="P145" i="2"/>
  <c r="M145" i="2"/>
  <c r="J145" i="2"/>
  <c r="AD145" i="2" s="1"/>
  <c r="G145" i="2"/>
  <c r="AC145" i="2" s="1"/>
  <c r="AE145" i="2" s="1"/>
  <c r="AF145" i="2" s="1"/>
  <c r="AB144" i="2"/>
  <c r="Y144" i="2"/>
  <c r="V144" i="2"/>
  <c r="S144" i="2"/>
  <c r="P144" i="2"/>
  <c r="M144" i="2"/>
  <c r="J144" i="2"/>
  <c r="AD144" i="2" s="1"/>
  <c r="G144" i="2"/>
  <c r="AC144" i="2" s="1"/>
  <c r="AE144" i="2" s="1"/>
  <c r="AF144" i="2" s="1"/>
  <c r="AB143" i="2"/>
  <c r="Y143" i="2"/>
  <c r="V143" i="2"/>
  <c r="S143" i="2"/>
  <c r="P143" i="2"/>
  <c r="M143" i="2"/>
  <c r="J143" i="2"/>
  <c r="AD143" i="2" s="1"/>
  <c r="G143" i="2"/>
  <c r="AC143" i="2" s="1"/>
  <c r="AE143" i="2" s="1"/>
  <c r="AF143" i="2" s="1"/>
  <c r="AB142" i="2"/>
  <c r="Y142" i="2"/>
  <c r="V142" i="2"/>
  <c r="S142" i="2"/>
  <c r="P142" i="2"/>
  <c r="M142" i="2"/>
  <c r="J142" i="2"/>
  <c r="AD142" i="2" s="1"/>
  <c r="G142" i="2"/>
  <c r="AC142" i="2" s="1"/>
  <c r="AE142" i="2" s="1"/>
  <c r="AF142" i="2" s="1"/>
  <c r="AB141" i="2"/>
  <c r="Y141" i="2"/>
  <c r="V141" i="2"/>
  <c r="S141" i="2"/>
  <c r="P141" i="2"/>
  <c r="M141" i="2"/>
  <c r="J141" i="2"/>
  <c r="AD141" i="2" s="1"/>
  <c r="G141" i="2"/>
  <c r="AC141" i="2" s="1"/>
  <c r="AE141" i="2" s="1"/>
  <c r="AF141" i="2" s="1"/>
  <c r="AB140" i="2"/>
  <c r="Y140" i="2"/>
  <c r="V140" i="2"/>
  <c r="S140" i="2"/>
  <c r="P140" i="2"/>
  <c r="M140" i="2"/>
  <c r="J140" i="2"/>
  <c r="AD140" i="2" s="1"/>
  <c r="G140" i="2"/>
  <c r="AC140" i="2" s="1"/>
  <c r="AE140" i="2" s="1"/>
  <c r="AF140" i="2" s="1"/>
  <c r="AB139" i="2"/>
  <c r="Y139" i="2"/>
  <c r="V139" i="2"/>
  <c r="S139" i="2"/>
  <c r="P139" i="2"/>
  <c r="M139" i="2"/>
  <c r="J139" i="2"/>
  <c r="AD139" i="2" s="1"/>
  <c r="G139" i="2"/>
  <c r="AC139" i="2" s="1"/>
  <c r="AE139" i="2" s="1"/>
  <c r="AF139" i="2" s="1"/>
  <c r="AB176" i="2"/>
  <c r="Y176" i="2"/>
  <c r="V176" i="2"/>
  <c r="S176" i="2"/>
  <c r="P176" i="2"/>
  <c r="M176" i="2"/>
  <c r="J176" i="2"/>
  <c r="AD176" i="2" s="1"/>
  <c r="G176" i="2"/>
  <c r="AC176" i="2" s="1"/>
  <c r="AE176" i="2" s="1"/>
  <c r="AF176" i="2" s="1"/>
  <c r="AB197" i="2"/>
  <c r="Y197" i="2"/>
  <c r="V197" i="2"/>
  <c r="S197" i="2"/>
  <c r="P197" i="2"/>
  <c r="M197" i="2"/>
  <c r="J197" i="2"/>
  <c r="AD197" i="2" s="1"/>
  <c r="G197" i="2"/>
  <c r="AC197" i="2" s="1"/>
  <c r="AE197" i="2" s="1"/>
  <c r="AF197" i="2" s="1"/>
  <c r="AB196" i="2"/>
  <c r="Y196" i="2"/>
  <c r="V196" i="2"/>
  <c r="S196" i="2"/>
  <c r="P196" i="2"/>
  <c r="M196" i="2"/>
  <c r="J196" i="2"/>
  <c r="AD196" i="2" s="1"/>
  <c r="G196" i="2"/>
  <c r="AC196" i="2" s="1"/>
  <c r="AE196" i="2" s="1"/>
  <c r="AF196" i="2" s="1"/>
  <c r="AB195" i="2"/>
  <c r="Y195" i="2"/>
  <c r="V195" i="2"/>
  <c r="S195" i="2"/>
  <c r="P195" i="2"/>
  <c r="M195" i="2"/>
  <c r="J195" i="2"/>
  <c r="AD195" i="2" s="1"/>
  <c r="G195" i="2"/>
  <c r="AC195" i="2" s="1"/>
  <c r="AE195" i="2" s="1"/>
  <c r="AF195" i="2" s="1"/>
  <c r="AB194" i="2"/>
  <c r="Y194" i="2"/>
  <c r="V194" i="2"/>
  <c r="S194" i="2"/>
  <c r="P194" i="2"/>
  <c r="M194" i="2"/>
  <c r="J194" i="2"/>
  <c r="AD194" i="2" s="1"/>
  <c r="G194" i="2"/>
  <c r="AC194" i="2" s="1"/>
  <c r="AE194" i="2" s="1"/>
  <c r="AF194" i="2" s="1"/>
  <c r="AB193" i="2"/>
  <c r="Y193" i="2"/>
  <c r="V193" i="2"/>
  <c r="S193" i="2"/>
  <c r="AC193" i="2" s="1"/>
  <c r="AE193" i="2" s="1"/>
  <c r="AF193" i="2" s="1"/>
  <c r="P193" i="2"/>
  <c r="M193" i="2"/>
  <c r="H193" i="2"/>
  <c r="J193" i="2" s="1"/>
  <c r="AD193" i="2" s="1"/>
  <c r="G193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H198" i="2"/>
  <c r="I198" i="2"/>
  <c r="J198" i="2"/>
  <c r="F198" i="2"/>
  <c r="G198" i="2"/>
  <c r="AE33" i="2" l="1"/>
  <c r="AF33" i="2" s="1"/>
  <c r="V35" i="2"/>
  <c r="V30" i="2"/>
  <c r="AD26" i="2"/>
  <c r="J30" i="2"/>
  <c r="S30" i="2"/>
  <c r="S35" i="2"/>
  <c r="AC26" i="2"/>
  <c r="AE21" i="2"/>
  <c r="AF21" i="2" s="1"/>
  <c r="AE17" i="2"/>
  <c r="AF17" i="2" s="1"/>
  <c r="AE14" i="2"/>
  <c r="AF14" i="2" s="1"/>
  <c r="AB35" i="2"/>
  <c r="AB30" i="2"/>
  <c r="P35" i="2"/>
  <c r="AE25" i="2"/>
  <c r="AF25" i="2" s="1"/>
  <c r="AC22" i="2"/>
  <c r="AE22" i="2" s="1"/>
  <c r="AF22" i="2" s="1"/>
  <c r="AE16" i="2"/>
  <c r="AF16" i="2" s="1"/>
  <c r="AE29" i="2"/>
  <c r="AF29" i="2" s="1"/>
  <c r="AE28" i="2"/>
  <c r="AF28" i="2" s="1"/>
  <c r="Y35" i="2"/>
  <c r="Y30" i="2"/>
  <c r="AE19" i="2"/>
  <c r="AF19" i="2" s="1"/>
  <c r="AE15" i="2"/>
  <c r="AF15" i="2" s="1"/>
  <c r="G13" i="2"/>
  <c r="AC13" i="2" s="1"/>
  <c r="M26" i="2"/>
  <c r="AC23" i="2"/>
  <c r="AE23" i="2" s="1"/>
  <c r="AF23" i="2" s="1"/>
  <c r="M13" i="2"/>
  <c r="P13" i="2"/>
  <c r="AD13" i="2" s="1"/>
  <c r="AD27" i="2"/>
  <c r="AE27" i="2" s="1"/>
  <c r="AF27" i="2" s="1"/>
  <c r="AD34" i="2"/>
  <c r="AE34" i="2" s="1"/>
  <c r="AF34" i="2" s="1"/>
  <c r="E198" i="2"/>
  <c r="AC201" i="2"/>
  <c r="I201" i="2"/>
  <c r="J201" i="2" s="1"/>
  <c r="AD201" i="2" s="1"/>
  <c r="AC200" i="2"/>
  <c r="J200" i="2"/>
  <c r="AD200" i="2" s="1"/>
  <c r="AE200" i="2" s="1"/>
  <c r="AF200" i="2" s="1"/>
  <c r="AB199" i="2"/>
  <c r="Y199" i="2"/>
  <c r="V199" i="2"/>
  <c r="S199" i="2"/>
  <c r="P199" i="2"/>
  <c r="M199" i="2"/>
  <c r="J199" i="2"/>
  <c r="G199" i="2"/>
  <c r="AB37" i="2"/>
  <c r="Y37" i="2"/>
  <c r="V37" i="2"/>
  <c r="S37" i="2"/>
  <c r="P37" i="2"/>
  <c r="M37" i="2"/>
  <c r="AD35" i="2" l="1"/>
  <c r="AD30" i="2"/>
  <c r="P30" i="2"/>
  <c r="AE13" i="2"/>
  <c r="AF13" i="2" s="1"/>
  <c r="G30" i="2"/>
  <c r="AC30" i="2"/>
  <c r="AE30" i="2" s="1"/>
  <c r="AF30" i="2" s="1"/>
  <c r="AE26" i="2"/>
  <c r="AF26" i="2" s="1"/>
  <c r="M35" i="2"/>
  <c r="AC35" i="2" s="1"/>
  <c r="M30" i="2"/>
  <c r="AC199" i="2"/>
  <c r="AE201" i="2"/>
  <c r="AF201" i="2" s="1"/>
  <c r="AD199" i="2"/>
  <c r="AD37" i="2"/>
  <c r="AC37" i="2"/>
  <c r="AE35" i="2" l="1"/>
  <c r="AF35" i="2" s="1"/>
  <c r="AE37" i="2"/>
  <c r="AF37" i="2" s="1"/>
  <c r="AE199" i="2"/>
  <c r="AF199" i="2" s="1"/>
  <c r="I51" i="3" l="1"/>
  <c r="F51" i="3"/>
  <c r="I85" i="3"/>
  <c r="F85" i="3"/>
  <c r="I81" i="3"/>
  <c r="F81" i="3"/>
  <c r="F78" i="3"/>
  <c r="I46" i="3"/>
  <c r="F46" i="3"/>
  <c r="I59" i="3"/>
  <c r="F59" i="3"/>
  <c r="D59" i="3"/>
  <c r="D78" i="3"/>
  <c r="D51" i="3"/>
  <c r="D46" i="3"/>
  <c r="D85" i="3"/>
  <c r="D81" i="3"/>
  <c r="I21" i="3"/>
  <c r="F21" i="3"/>
  <c r="D21" i="3"/>
  <c r="I18" i="3"/>
  <c r="F18" i="3"/>
  <c r="D18" i="3"/>
  <c r="I11" i="3"/>
  <c r="I88" i="3" s="1"/>
  <c r="F11" i="3"/>
  <c r="D11" i="3"/>
  <c r="D88" i="3" s="1"/>
  <c r="F88" i="3" l="1"/>
  <c r="D10" i="3"/>
  <c r="I10" i="3"/>
  <c r="F10" i="3"/>
  <c r="Y192" i="2" l="1"/>
  <c r="V192" i="2"/>
  <c r="S192" i="2"/>
  <c r="P192" i="2"/>
  <c r="M192" i="2"/>
  <c r="J192" i="2"/>
  <c r="AB192" i="2"/>
  <c r="AA192" i="2"/>
  <c r="Z192" i="2"/>
  <c r="X192" i="2"/>
  <c r="W192" i="2"/>
  <c r="U192" i="2"/>
  <c r="T192" i="2"/>
  <c r="R192" i="2"/>
  <c r="Q192" i="2"/>
  <c r="O192" i="2"/>
  <c r="N192" i="2"/>
  <c r="L192" i="2"/>
  <c r="K192" i="2"/>
  <c r="I192" i="2"/>
  <c r="H192" i="2"/>
  <c r="F192" i="2"/>
  <c r="E192" i="2"/>
  <c r="AB191" i="2"/>
  <c r="Y191" i="2"/>
  <c r="V191" i="2"/>
  <c r="S191" i="2"/>
  <c r="P191" i="2"/>
  <c r="M191" i="2"/>
  <c r="J191" i="2"/>
  <c r="G191" i="2"/>
  <c r="AC191" i="2" s="1"/>
  <c r="AB190" i="2"/>
  <c r="Y190" i="2"/>
  <c r="V190" i="2"/>
  <c r="S190" i="2"/>
  <c r="P190" i="2"/>
  <c r="M190" i="2"/>
  <c r="J190" i="2"/>
  <c r="G190" i="2"/>
  <c r="AC190" i="2" s="1"/>
  <c r="AB189" i="2"/>
  <c r="Y189" i="2"/>
  <c r="V189" i="2"/>
  <c r="S189" i="2"/>
  <c r="S188" i="2" s="1"/>
  <c r="P189" i="2"/>
  <c r="P188" i="2" s="1"/>
  <c r="M189" i="2"/>
  <c r="J189" i="2"/>
  <c r="G189" i="2"/>
  <c r="AB188" i="2"/>
  <c r="AA188" i="2"/>
  <c r="Z188" i="2"/>
  <c r="Y188" i="2"/>
  <c r="X188" i="2"/>
  <c r="W188" i="2"/>
  <c r="V188" i="2"/>
  <c r="U188" i="2"/>
  <c r="T188" i="2"/>
  <c r="R188" i="2"/>
  <c r="Q188" i="2"/>
  <c r="O188" i="2"/>
  <c r="N188" i="2"/>
  <c r="M188" i="2"/>
  <c r="L188" i="2"/>
  <c r="K188" i="2"/>
  <c r="I188" i="2"/>
  <c r="H188" i="2"/>
  <c r="F188" i="2"/>
  <c r="E188" i="2"/>
  <c r="AB187" i="2"/>
  <c r="Y187" i="2"/>
  <c r="V187" i="2"/>
  <c r="S187" i="2"/>
  <c r="P187" i="2"/>
  <c r="M187" i="2"/>
  <c r="J187" i="2"/>
  <c r="G187" i="2"/>
  <c r="AB186" i="2"/>
  <c r="Y186" i="2"/>
  <c r="V186" i="2"/>
  <c r="S186" i="2"/>
  <c r="P186" i="2"/>
  <c r="M186" i="2"/>
  <c r="J186" i="2"/>
  <c r="G186" i="2"/>
  <c r="AB185" i="2"/>
  <c r="Y185" i="2"/>
  <c r="Y184" i="2" s="1"/>
  <c r="V185" i="2"/>
  <c r="V184" i="2" s="1"/>
  <c r="S185" i="2"/>
  <c r="S184" i="2" s="1"/>
  <c r="P185" i="2"/>
  <c r="P184" i="2" s="1"/>
  <c r="M185" i="2"/>
  <c r="M184" i="2" s="1"/>
  <c r="J185" i="2"/>
  <c r="J184" i="2" s="1"/>
  <c r="G185" i="2"/>
  <c r="AB184" i="2"/>
  <c r="AA184" i="2"/>
  <c r="Z184" i="2"/>
  <c r="X184" i="2"/>
  <c r="W184" i="2"/>
  <c r="U184" i="2"/>
  <c r="T184" i="2"/>
  <c r="R184" i="2"/>
  <c r="Q184" i="2"/>
  <c r="O184" i="2"/>
  <c r="N184" i="2"/>
  <c r="L184" i="2"/>
  <c r="K184" i="2"/>
  <c r="I184" i="2"/>
  <c r="H184" i="2"/>
  <c r="F184" i="2"/>
  <c r="E184" i="2"/>
  <c r="AA182" i="2"/>
  <c r="Z182" i="2"/>
  <c r="X182" i="2"/>
  <c r="W182" i="2"/>
  <c r="U182" i="2"/>
  <c r="T182" i="2"/>
  <c r="R182" i="2"/>
  <c r="Q182" i="2"/>
  <c r="O182" i="2"/>
  <c r="N182" i="2"/>
  <c r="L182" i="2"/>
  <c r="K182" i="2"/>
  <c r="I182" i="2"/>
  <c r="H182" i="2"/>
  <c r="F182" i="2"/>
  <c r="E182" i="2"/>
  <c r="AB181" i="2"/>
  <c r="Y181" i="2"/>
  <c r="V181" i="2"/>
  <c r="S181" i="2"/>
  <c r="P181" i="2"/>
  <c r="M181" i="2"/>
  <c r="J181" i="2"/>
  <c r="G181" i="2"/>
  <c r="AB180" i="2"/>
  <c r="AB182" i="2" s="1"/>
  <c r="Y180" i="2"/>
  <c r="Y182" i="2" s="1"/>
  <c r="V180" i="2"/>
  <c r="V182" i="2" s="1"/>
  <c r="S180" i="2"/>
  <c r="S182" i="2" s="1"/>
  <c r="P180" i="2"/>
  <c r="P182" i="2" s="1"/>
  <c r="M180" i="2"/>
  <c r="M182" i="2" s="1"/>
  <c r="J180" i="2"/>
  <c r="J182" i="2" s="1"/>
  <c r="G180" i="2"/>
  <c r="G182" i="2" s="1"/>
  <c r="AA178" i="2"/>
  <c r="Z178" i="2"/>
  <c r="X178" i="2"/>
  <c r="W178" i="2"/>
  <c r="U178" i="2"/>
  <c r="T178" i="2"/>
  <c r="R178" i="2"/>
  <c r="Q178" i="2"/>
  <c r="O178" i="2"/>
  <c r="N178" i="2"/>
  <c r="L178" i="2"/>
  <c r="K178" i="2"/>
  <c r="I178" i="2"/>
  <c r="H178" i="2"/>
  <c r="F178" i="2"/>
  <c r="E178" i="2"/>
  <c r="AB177" i="2"/>
  <c r="Y177" i="2"/>
  <c r="V177" i="2"/>
  <c r="S177" i="2"/>
  <c r="P177" i="2"/>
  <c r="M177" i="2"/>
  <c r="J177" i="2"/>
  <c r="G177" i="2"/>
  <c r="AB175" i="2"/>
  <c r="AB178" i="2" s="1"/>
  <c r="Y175" i="2"/>
  <c r="Y178" i="2" s="1"/>
  <c r="V175" i="2"/>
  <c r="V178" i="2" s="1"/>
  <c r="S175" i="2"/>
  <c r="S178" i="2" s="1"/>
  <c r="P175" i="2"/>
  <c r="P178" i="2" s="1"/>
  <c r="M175" i="2"/>
  <c r="M178" i="2" s="1"/>
  <c r="J175" i="2"/>
  <c r="J178" i="2" s="1"/>
  <c r="G175" i="2"/>
  <c r="AA173" i="2"/>
  <c r="Z173" i="2"/>
  <c r="X173" i="2"/>
  <c r="W173" i="2"/>
  <c r="U173" i="2"/>
  <c r="T173" i="2"/>
  <c r="R173" i="2"/>
  <c r="Q173" i="2"/>
  <c r="O173" i="2"/>
  <c r="N173" i="2"/>
  <c r="L173" i="2"/>
  <c r="K173" i="2"/>
  <c r="I173" i="2"/>
  <c r="H173" i="2"/>
  <c r="F173" i="2"/>
  <c r="E173" i="2"/>
  <c r="AB172" i="2"/>
  <c r="Y172" i="2"/>
  <c r="V172" i="2"/>
  <c r="S172" i="2"/>
  <c r="P172" i="2"/>
  <c r="M172" i="2"/>
  <c r="J172" i="2"/>
  <c r="G172" i="2"/>
  <c r="AB171" i="2"/>
  <c r="AB173" i="2" s="1"/>
  <c r="Y171" i="2"/>
  <c r="Y173" i="2" s="1"/>
  <c r="V171" i="2"/>
  <c r="V173" i="2" s="1"/>
  <c r="S171" i="2"/>
  <c r="S173" i="2" s="1"/>
  <c r="P171" i="2"/>
  <c r="P173" i="2" s="1"/>
  <c r="M171" i="2"/>
  <c r="M173" i="2" s="1"/>
  <c r="J171" i="2"/>
  <c r="J173" i="2" s="1"/>
  <c r="G171" i="2"/>
  <c r="G173" i="2" s="1"/>
  <c r="AA169" i="2"/>
  <c r="Z169" i="2"/>
  <c r="X169" i="2"/>
  <c r="W169" i="2"/>
  <c r="U169" i="2"/>
  <c r="T169" i="2"/>
  <c r="R169" i="2"/>
  <c r="Q169" i="2"/>
  <c r="O169" i="2"/>
  <c r="N169" i="2"/>
  <c r="L169" i="2"/>
  <c r="K169" i="2"/>
  <c r="I169" i="2"/>
  <c r="H169" i="2"/>
  <c r="F169" i="2"/>
  <c r="E169" i="2"/>
  <c r="AB168" i="2"/>
  <c r="Y168" i="2"/>
  <c r="V168" i="2"/>
  <c r="S168" i="2"/>
  <c r="P168" i="2"/>
  <c r="M168" i="2"/>
  <c r="J168" i="2"/>
  <c r="G168" i="2"/>
  <c r="AB167" i="2"/>
  <c r="AB169" i="2" s="1"/>
  <c r="Y167" i="2"/>
  <c r="Y169" i="2" s="1"/>
  <c r="V167" i="2"/>
  <c r="V169" i="2" s="1"/>
  <c r="S167" i="2"/>
  <c r="S169" i="2" s="1"/>
  <c r="P167" i="2"/>
  <c r="P169" i="2" s="1"/>
  <c r="M167" i="2"/>
  <c r="M169" i="2" s="1"/>
  <c r="J167" i="2"/>
  <c r="J169" i="2" s="1"/>
  <c r="G167" i="2"/>
  <c r="AA165" i="2"/>
  <c r="Z165" i="2"/>
  <c r="X165" i="2"/>
  <c r="W165" i="2"/>
  <c r="U165" i="2"/>
  <c r="T165" i="2"/>
  <c r="R165" i="2"/>
  <c r="Q165" i="2"/>
  <c r="O165" i="2"/>
  <c r="N165" i="2"/>
  <c r="L165" i="2"/>
  <c r="K165" i="2"/>
  <c r="I165" i="2"/>
  <c r="H165" i="2"/>
  <c r="F165" i="2"/>
  <c r="E165" i="2"/>
  <c r="AB165" i="2"/>
  <c r="Y165" i="2"/>
  <c r="V165" i="2"/>
  <c r="S165" i="2"/>
  <c r="P165" i="2"/>
  <c r="M165" i="2"/>
  <c r="J165" i="2"/>
  <c r="G165" i="2"/>
  <c r="AB136" i="2"/>
  <c r="Y136" i="2"/>
  <c r="V136" i="2"/>
  <c r="S136" i="2"/>
  <c r="P136" i="2"/>
  <c r="M136" i="2"/>
  <c r="J136" i="2"/>
  <c r="G136" i="2"/>
  <c r="AB135" i="2"/>
  <c r="Y135" i="2"/>
  <c r="V135" i="2"/>
  <c r="S135" i="2"/>
  <c r="P135" i="2"/>
  <c r="M135" i="2"/>
  <c r="J135" i="2"/>
  <c r="G135" i="2"/>
  <c r="AB134" i="2"/>
  <c r="Y134" i="2"/>
  <c r="V134" i="2"/>
  <c r="S134" i="2"/>
  <c r="P134" i="2"/>
  <c r="M134" i="2"/>
  <c r="J134" i="2"/>
  <c r="G134" i="2"/>
  <c r="AB133" i="2"/>
  <c r="Y133" i="2"/>
  <c r="V133" i="2"/>
  <c r="S133" i="2"/>
  <c r="P133" i="2"/>
  <c r="M133" i="2"/>
  <c r="J133" i="2"/>
  <c r="G133" i="2"/>
  <c r="AB132" i="2"/>
  <c r="Y132" i="2"/>
  <c r="V132" i="2"/>
  <c r="S132" i="2"/>
  <c r="P132" i="2"/>
  <c r="M132" i="2"/>
  <c r="J132" i="2"/>
  <c r="G132" i="2"/>
  <c r="AB131" i="2"/>
  <c r="Y131" i="2"/>
  <c r="V131" i="2"/>
  <c r="S131" i="2"/>
  <c r="P131" i="2"/>
  <c r="M131" i="2"/>
  <c r="J131" i="2"/>
  <c r="G131" i="2"/>
  <c r="AB130" i="2"/>
  <c r="Y130" i="2"/>
  <c r="V130" i="2"/>
  <c r="S130" i="2"/>
  <c r="P130" i="2"/>
  <c r="M130" i="2"/>
  <c r="J130" i="2"/>
  <c r="G130" i="2"/>
  <c r="AB129" i="2"/>
  <c r="AB128" i="2" s="1"/>
  <c r="AB137" i="2" s="1"/>
  <c r="Y129" i="2"/>
  <c r="V129" i="2"/>
  <c r="V128" i="2" s="1"/>
  <c r="V137" i="2" s="1"/>
  <c r="S129" i="2"/>
  <c r="P129" i="2"/>
  <c r="P128" i="2" s="1"/>
  <c r="P137" i="2" s="1"/>
  <c r="M129" i="2"/>
  <c r="M128" i="2" s="1"/>
  <c r="M137" i="2" s="1"/>
  <c r="J129" i="2"/>
  <c r="G129" i="2"/>
  <c r="AA128" i="2"/>
  <c r="AA137" i="2" s="1"/>
  <c r="Z128" i="2"/>
  <c r="Z137" i="2" s="1"/>
  <c r="X128" i="2"/>
  <c r="X137" i="2" s="1"/>
  <c r="W128" i="2"/>
  <c r="W137" i="2" s="1"/>
  <c r="U128" i="2"/>
  <c r="U137" i="2" s="1"/>
  <c r="T128" i="2"/>
  <c r="T137" i="2" s="1"/>
  <c r="R128" i="2"/>
  <c r="R137" i="2" s="1"/>
  <c r="Q128" i="2"/>
  <c r="Q137" i="2" s="1"/>
  <c r="O128" i="2"/>
  <c r="O137" i="2" s="1"/>
  <c r="N128" i="2"/>
  <c r="N137" i="2" s="1"/>
  <c r="L128" i="2"/>
  <c r="L137" i="2" s="1"/>
  <c r="K128" i="2"/>
  <c r="K137" i="2" s="1"/>
  <c r="I128" i="2"/>
  <c r="I137" i="2" s="1"/>
  <c r="H128" i="2"/>
  <c r="H137" i="2" s="1"/>
  <c r="F128" i="2"/>
  <c r="F137" i="2" s="1"/>
  <c r="E128" i="2"/>
  <c r="E137" i="2" s="1"/>
  <c r="AB125" i="2"/>
  <c r="Y125" i="2"/>
  <c r="V125" i="2"/>
  <c r="S125" i="2"/>
  <c r="P125" i="2"/>
  <c r="M125" i="2"/>
  <c r="J125" i="2"/>
  <c r="G125" i="2"/>
  <c r="AC125" i="2" s="1"/>
  <c r="AB124" i="2"/>
  <c r="Y124" i="2"/>
  <c r="V124" i="2"/>
  <c r="S124" i="2"/>
  <c r="P124" i="2"/>
  <c r="M124" i="2"/>
  <c r="J124" i="2"/>
  <c r="G124" i="2"/>
  <c r="AC124" i="2" s="1"/>
  <c r="AB123" i="2"/>
  <c r="Y123" i="2"/>
  <c r="V123" i="2"/>
  <c r="S123" i="2"/>
  <c r="S122" i="2" s="1"/>
  <c r="P123" i="2"/>
  <c r="P122" i="2" s="1"/>
  <c r="M123" i="2"/>
  <c r="J123" i="2"/>
  <c r="J122" i="2" s="1"/>
  <c r="G123" i="2"/>
  <c r="AB122" i="2"/>
  <c r="AA122" i="2"/>
  <c r="Z122" i="2"/>
  <c r="Y122" i="2"/>
  <c r="X122" i="2"/>
  <c r="W122" i="2"/>
  <c r="V122" i="2"/>
  <c r="U122" i="2"/>
  <c r="T122" i="2"/>
  <c r="R122" i="2"/>
  <c r="Q122" i="2"/>
  <c r="O122" i="2"/>
  <c r="N122" i="2"/>
  <c r="M122" i="2"/>
  <c r="L122" i="2"/>
  <c r="K122" i="2"/>
  <c r="I122" i="2"/>
  <c r="H122" i="2"/>
  <c r="F122" i="2"/>
  <c r="E122" i="2"/>
  <c r="AB121" i="2"/>
  <c r="Y121" i="2"/>
  <c r="V121" i="2"/>
  <c r="S121" i="2"/>
  <c r="P121" i="2"/>
  <c r="M121" i="2"/>
  <c r="J121" i="2"/>
  <c r="G121" i="2"/>
  <c r="AB120" i="2"/>
  <c r="Y120" i="2"/>
  <c r="V120" i="2"/>
  <c r="S120" i="2"/>
  <c r="P120" i="2"/>
  <c r="M120" i="2"/>
  <c r="J120" i="2"/>
  <c r="G120" i="2"/>
  <c r="AB119" i="2"/>
  <c r="Y119" i="2"/>
  <c r="Y118" i="2" s="1"/>
  <c r="V119" i="2"/>
  <c r="V118" i="2" s="1"/>
  <c r="S119" i="2"/>
  <c r="S118" i="2" s="1"/>
  <c r="P119" i="2"/>
  <c r="P118" i="2" s="1"/>
  <c r="M119" i="2"/>
  <c r="J119" i="2"/>
  <c r="J118" i="2" s="1"/>
  <c r="G119" i="2"/>
  <c r="AB118" i="2"/>
  <c r="AA118" i="2"/>
  <c r="Z118" i="2"/>
  <c r="X118" i="2"/>
  <c r="W118" i="2"/>
  <c r="U118" i="2"/>
  <c r="T118" i="2"/>
  <c r="R118" i="2"/>
  <c r="Q118" i="2"/>
  <c r="O118" i="2"/>
  <c r="N118" i="2"/>
  <c r="M118" i="2"/>
  <c r="L118" i="2"/>
  <c r="K118" i="2"/>
  <c r="I118" i="2"/>
  <c r="H118" i="2"/>
  <c r="F118" i="2"/>
  <c r="E118" i="2"/>
  <c r="AB117" i="2"/>
  <c r="Y117" i="2"/>
  <c r="V117" i="2"/>
  <c r="S117" i="2"/>
  <c r="P117" i="2"/>
  <c r="M117" i="2"/>
  <c r="J117" i="2"/>
  <c r="G117" i="2"/>
  <c r="AB116" i="2"/>
  <c r="Y116" i="2"/>
  <c r="V116" i="2"/>
  <c r="S116" i="2"/>
  <c r="P116" i="2"/>
  <c r="M116" i="2"/>
  <c r="J116" i="2"/>
  <c r="G116" i="2"/>
  <c r="AB115" i="2"/>
  <c r="Y115" i="2"/>
  <c r="V115" i="2"/>
  <c r="S115" i="2"/>
  <c r="P115" i="2"/>
  <c r="M115" i="2"/>
  <c r="J115" i="2"/>
  <c r="G115" i="2"/>
  <c r="AB114" i="2"/>
  <c r="Y114" i="2"/>
  <c r="V114" i="2"/>
  <c r="S114" i="2"/>
  <c r="P114" i="2"/>
  <c r="M114" i="2"/>
  <c r="J114" i="2"/>
  <c r="G114" i="2"/>
  <c r="AB113" i="2"/>
  <c r="Y113" i="2"/>
  <c r="V113" i="2"/>
  <c r="S113" i="2"/>
  <c r="P113" i="2"/>
  <c r="M113" i="2"/>
  <c r="J113" i="2"/>
  <c r="G113" i="2"/>
  <c r="AB112" i="2"/>
  <c r="Y112" i="2"/>
  <c r="V112" i="2"/>
  <c r="S112" i="2"/>
  <c r="P112" i="2"/>
  <c r="M112" i="2"/>
  <c r="J112" i="2"/>
  <c r="G112" i="2"/>
  <c r="AB111" i="2"/>
  <c r="Y111" i="2"/>
  <c r="V111" i="2"/>
  <c r="S111" i="2"/>
  <c r="P111" i="2"/>
  <c r="M111" i="2"/>
  <c r="J111" i="2"/>
  <c r="G111" i="2"/>
  <c r="AB110" i="2"/>
  <c r="Y110" i="2"/>
  <c r="V110" i="2"/>
  <c r="S110" i="2"/>
  <c r="P110" i="2"/>
  <c r="M110" i="2"/>
  <c r="J110" i="2"/>
  <c r="G110" i="2"/>
  <c r="AB109" i="2"/>
  <c r="Y109" i="2"/>
  <c r="V109" i="2"/>
  <c r="S109" i="2"/>
  <c r="P109" i="2"/>
  <c r="M109" i="2"/>
  <c r="J109" i="2"/>
  <c r="G109" i="2"/>
  <c r="AB108" i="2"/>
  <c r="Y108" i="2"/>
  <c r="V108" i="2"/>
  <c r="S108" i="2"/>
  <c r="P108" i="2"/>
  <c r="M108" i="2"/>
  <c r="J108" i="2"/>
  <c r="G108" i="2"/>
  <c r="AB107" i="2"/>
  <c r="Y107" i="2"/>
  <c r="V107" i="2"/>
  <c r="S107" i="2"/>
  <c r="P107" i="2"/>
  <c r="M107" i="2"/>
  <c r="J107" i="2"/>
  <c r="G107" i="2"/>
  <c r="AB106" i="2"/>
  <c r="Y106" i="2"/>
  <c r="V106" i="2"/>
  <c r="S106" i="2"/>
  <c r="P106" i="2"/>
  <c r="M106" i="2"/>
  <c r="J106" i="2"/>
  <c r="G106" i="2"/>
  <c r="AB105" i="2"/>
  <c r="Y105" i="2"/>
  <c r="V105" i="2"/>
  <c r="S105" i="2"/>
  <c r="P105" i="2"/>
  <c r="M105" i="2"/>
  <c r="J105" i="2"/>
  <c r="G105" i="2"/>
  <c r="AB104" i="2"/>
  <c r="Y104" i="2"/>
  <c r="V104" i="2"/>
  <c r="S104" i="2"/>
  <c r="P104" i="2"/>
  <c r="M104" i="2"/>
  <c r="J104" i="2"/>
  <c r="G104" i="2"/>
  <c r="AB103" i="2"/>
  <c r="Y103" i="2"/>
  <c r="V103" i="2"/>
  <c r="S103" i="2"/>
  <c r="P103" i="2"/>
  <c r="M103" i="2"/>
  <c r="J103" i="2"/>
  <c r="G103" i="2"/>
  <c r="AB102" i="2"/>
  <c r="Y102" i="2"/>
  <c r="V102" i="2"/>
  <c r="S102" i="2"/>
  <c r="P102" i="2"/>
  <c r="M102" i="2"/>
  <c r="J102" i="2"/>
  <c r="G102" i="2"/>
  <c r="AB101" i="2"/>
  <c r="Y101" i="2"/>
  <c r="V101" i="2"/>
  <c r="S101" i="2"/>
  <c r="P101" i="2"/>
  <c r="M101" i="2"/>
  <c r="J101" i="2"/>
  <c r="G101" i="2"/>
  <c r="AB100" i="2"/>
  <c r="Y100" i="2"/>
  <c r="V100" i="2"/>
  <c r="S100" i="2"/>
  <c r="P100" i="2"/>
  <c r="M100" i="2"/>
  <c r="J100" i="2"/>
  <c r="G100" i="2"/>
  <c r="AB99" i="2"/>
  <c r="Y99" i="2"/>
  <c r="V99" i="2"/>
  <c r="S99" i="2"/>
  <c r="P99" i="2"/>
  <c r="M99" i="2"/>
  <c r="J99" i="2"/>
  <c r="G99" i="2"/>
  <c r="AB98" i="2"/>
  <c r="Y98" i="2"/>
  <c r="V98" i="2"/>
  <c r="S98" i="2"/>
  <c r="P98" i="2"/>
  <c r="M98" i="2"/>
  <c r="J98" i="2"/>
  <c r="G98" i="2"/>
  <c r="AB97" i="2"/>
  <c r="Y97" i="2"/>
  <c r="V97" i="2"/>
  <c r="S97" i="2"/>
  <c r="P97" i="2"/>
  <c r="M97" i="2"/>
  <c r="J97" i="2"/>
  <c r="G97" i="2"/>
  <c r="AB96" i="2"/>
  <c r="Y96" i="2"/>
  <c r="V96" i="2"/>
  <c r="S96" i="2"/>
  <c r="P96" i="2"/>
  <c r="M96" i="2"/>
  <c r="J96" i="2"/>
  <c r="J95" i="2" s="1"/>
  <c r="G96" i="2"/>
  <c r="AA95" i="2"/>
  <c r="Z95" i="2"/>
  <c r="X95" i="2"/>
  <c r="W95" i="2"/>
  <c r="U95" i="2"/>
  <c r="T95" i="2"/>
  <c r="R95" i="2"/>
  <c r="Q95" i="2"/>
  <c r="O95" i="2"/>
  <c r="N95" i="2"/>
  <c r="L95" i="2"/>
  <c r="K95" i="2"/>
  <c r="I95" i="2"/>
  <c r="H95" i="2"/>
  <c r="F95" i="2"/>
  <c r="E95" i="2"/>
  <c r="AB92" i="2"/>
  <c r="Y92" i="2"/>
  <c r="V92" i="2"/>
  <c r="S92" i="2"/>
  <c r="P92" i="2"/>
  <c r="M92" i="2"/>
  <c r="J92" i="2"/>
  <c r="G92" i="2"/>
  <c r="AB91" i="2"/>
  <c r="Y91" i="2"/>
  <c r="V91" i="2"/>
  <c r="S91" i="2"/>
  <c r="P91" i="2"/>
  <c r="M91" i="2"/>
  <c r="J91" i="2"/>
  <c r="G91" i="2"/>
  <c r="AB90" i="2"/>
  <c r="Y90" i="2"/>
  <c r="Y89" i="2" s="1"/>
  <c r="Y93" i="2" s="1"/>
  <c r="V90" i="2"/>
  <c r="V89" i="2" s="1"/>
  <c r="V93" i="2" s="1"/>
  <c r="S90" i="2"/>
  <c r="S89" i="2" s="1"/>
  <c r="S93" i="2" s="1"/>
  <c r="P90" i="2"/>
  <c r="P89" i="2" s="1"/>
  <c r="P93" i="2" s="1"/>
  <c r="M90" i="2"/>
  <c r="M89" i="2" s="1"/>
  <c r="M93" i="2" s="1"/>
  <c r="J90" i="2"/>
  <c r="G90" i="2"/>
  <c r="AA89" i="2"/>
  <c r="AA93" i="2" s="1"/>
  <c r="Z89" i="2"/>
  <c r="Z93" i="2" s="1"/>
  <c r="X89" i="2"/>
  <c r="X93" i="2" s="1"/>
  <c r="W89" i="2"/>
  <c r="W93" i="2" s="1"/>
  <c r="U89" i="2"/>
  <c r="U93" i="2" s="1"/>
  <c r="T89" i="2"/>
  <c r="T93" i="2" s="1"/>
  <c r="R89" i="2"/>
  <c r="R93" i="2" s="1"/>
  <c r="Q89" i="2"/>
  <c r="Q93" i="2" s="1"/>
  <c r="O89" i="2"/>
  <c r="O93" i="2" s="1"/>
  <c r="N89" i="2"/>
  <c r="N93" i="2" s="1"/>
  <c r="L89" i="2"/>
  <c r="L93" i="2" s="1"/>
  <c r="K89" i="2"/>
  <c r="K93" i="2" s="1"/>
  <c r="J89" i="2"/>
  <c r="J93" i="2" s="1"/>
  <c r="I89" i="2"/>
  <c r="I93" i="2" s="1"/>
  <c r="H89" i="2"/>
  <c r="H93" i="2" s="1"/>
  <c r="F89" i="2"/>
  <c r="F93" i="2" s="1"/>
  <c r="E89" i="2"/>
  <c r="E93" i="2" s="1"/>
  <c r="AE88" i="2"/>
  <c r="AF88" i="2" s="1"/>
  <c r="AB86" i="2"/>
  <c r="Y86" i="2"/>
  <c r="V86" i="2"/>
  <c r="S86" i="2"/>
  <c r="P86" i="2"/>
  <c r="M86" i="2"/>
  <c r="J86" i="2"/>
  <c r="G86" i="2"/>
  <c r="AB85" i="2"/>
  <c r="Y85" i="2"/>
  <c r="V85" i="2"/>
  <c r="S85" i="2"/>
  <c r="P85" i="2"/>
  <c r="M85" i="2"/>
  <c r="J85" i="2"/>
  <c r="G85" i="2"/>
  <c r="AB84" i="2"/>
  <c r="Y84" i="2"/>
  <c r="Y83" i="2" s="1"/>
  <c r="V84" i="2"/>
  <c r="V83" i="2" s="1"/>
  <c r="S84" i="2"/>
  <c r="S83" i="2" s="1"/>
  <c r="P84" i="2"/>
  <c r="P83" i="2" s="1"/>
  <c r="M84" i="2"/>
  <c r="J84" i="2"/>
  <c r="G84" i="2"/>
  <c r="G83" i="2" s="1"/>
  <c r="AB83" i="2"/>
  <c r="AA83" i="2"/>
  <c r="Z83" i="2"/>
  <c r="X83" i="2"/>
  <c r="W83" i="2"/>
  <c r="U83" i="2"/>
  <c r="T83" i="2"/>
  <c r="R83" i="2"/>
  <c r="Q83" i="2"/>
  <c r="O83" i="2"/>
  <c r="N83" i="2"/>
  <c r="L83" i="2"/>
  <c r="K83" i="2"/>
  <c r="I83" i="2"/>
  <c r="H83" i="2"/>
  <c r="F83" i="2"/>
  <c r="E83" i="2"/>
  <c r="AB82" i="2"/>
  <c r="Y82" i="2"/>
  <c r="V82" i="2"/>
  <c r="S82" i="2"/>
  <c r="P82" i="2"/>
  <c r="M82" i="2"/>
  <c r="J82" i="2"/>
  <c r="G82" i="2"/>
  <c r="AB81" i="2"/>
  <c r="Y81" i="2"/>
  <c r="V81" i="2"/>
  <c r="S81" i="2"/>
  <c r="P81" i="2"/>
  <c r="M81" i="2"/>
  <c r="J81" i="2"/>
  <c r="G81" i="2"/>
  <c r="AB80" i="2"/>
  <c r="AB79" i="2" s="1"/>
  <c r="Y80" i="2"/>
  <c r="Y79" i="2" s="1"/>
  <c r="V80" i="2"/>
  <c r="S80" i="2"/>
  <c r="P80" i="2"/>
  <c r="P79" i="2" s="1"/>
  <c r="M80" i="2"/>
  <c r="M79" i="2" s="1"/>
  <c r="J80" i="2"/>
  <c r="J79" i="2" s="1"/>
  <c r="G80" i="2"/>
  <c r="G79" i="2" s="1"/>
  <c r="AA79" i="2"/>
  <c r="Z79" i="2"/>
  <c r="X79" i="2"/>
  <c r="W79" i="2"/>
  <c r="V79" i="2"/>
  <c r="U79" i="2"/>
  <c r="T79" i="2"/>
  <c r="S79" i="2"/>
  <c r="R79" i="2"/>
  <c r="Q79" i="2"/>
  <c r="O79" i="2"/>
  <c r="N79" i="2"/>
  <c r="L79" i="2"/>
  <c r="K79" i="2"/>
  <c r="I79" i="2"/>
  <c r="H79" i="2"/>
  <c r="F79" i="2"/>
  <c r="E79" i="2"/>
  <c r="AB78" i="2"/>
  <c r="Y78" i="2"/>
  <c r="V78" i="2"/>
  <c r="S78" i="2"/>
  <c r="P78" i="2"/>
  <c r="M78" i="2"/>
  <c r="J78" i="2"/>
  <c r="G78" i="2"/>
  <c r="AB77" i="2"/>
  <c r="Y77" i="2"/>
  <c r="V77" i="2"/>
  <c r="S77" i="2"/>
  <c r="P77" i="2"/>
  <c r="M77" i="2"/>
  <c r="J77" i="2"/>
  <c r="G77" i="2"/>
  <c r="AB76" i="2"/>
  <c r="Y76" i="2"/>
  <c r="Y75" i="2" s="1"/>
  <c r="V76" i="2"/>
  <c r="V75" i="2" s="1"/>
  <c r="S76" i="2"/>
  <c r="P76" i="2"/>
  <c r="P75" i="2" s="1"/>
  <c r="M76" i="2"/>
  <c r="M75" i="2" s="1"/>
  <c r="J76" i="2"/>
  <c r="J75" i="2" s="1"/>
  <c r="G76" i="2"/>
  <c r="G75" i="2" s="1"/>
  <c r="AB75" i="2"/>
  <c r="AA75" i="2"/>
  <c r="Z75" i="2"/>
  <c r="X75" i="2"/>
  <c r="W75" i="2"/>
  <c r="U75" i="2"/>
  <c r="T75" i="2"/>
  <c r="S75" i="2"/>
  <c r="R75" i="2"/>
  <c r="Q75" i="2"/>
  <c r="O75" i="2"/>
  <c r="N75" i="2"/>
  <c r="L75" i="2"/>
  <c r="K75" i="2"/>
  <c r="I75" i="2"/>
  <c r="H75" i="2"/>
  <c r="F75" i="2"/>
  <c r="E75" i="2"/>
  <c r="AB74" i="2"/>
  <c r="Y74" i="2"/>
  <c r="V74" i="2"/>
  <c r="S74" i="2"/>
  <c r="P74" i="2"/>
  <c r="M74" i="2"/>
  <c r="J74" i="2"/>
  <c r="G74" i="2"/>
  <c r="AB73" i="2"/>
  <c r="Y73" i="2"/>
  <c r="V73" i="2"/>
  <c r="S73" i="2"/>
  <c r="P73" i="2"/>
  <c r="M73" i="2"/>
  <c r="J73" i="2"/>
  <c r="G73" i="2"/>
  <c r="AB72" i="2"/>
  <c r="Y72" i="2"/>
  <c r="Y71" i="2" s="1"/>
  <c r="V72" i="2"/>
  <c r="V71" i="2" s="1"/>
  <c r="S72" i="2"/>
  <c r="P72" i="2"/>
  <c r="P71" i="2" s="1"/>
  <c r="M72" i="2"/>
  <c r="J72" i="2"/>
  <c r="J71" i="2" s="1"/>
  <c r="G72" i="2"/>
  <c r="G71" i="2" s="1"/>
  <c r="AB71" i="2"/>
  <c r="AA71" i="2"/>
  <c r="Z71" i="2"/>
  <c r="X71" i="2"/>
  <c r="W71" i="2"/>
  <c r="U71" i="2"/>
  <c r="T71" i="2"/>
  <c r="R71" i="2"/>
  <c r="Q71" i="2"/>
  <c r="O71" i="2"/>
  <c r="N71" i="2"/>
  <c r="L71" i="2"/>
  <c r="K71" i="2"/>
  <c r="I71" i="2"/>
  <c r="H71" i="2"/>
  <c r="F71" i="2"/>
  <c r="E71" i="2"/>
  <c r="AB70" i="2"/>
  <c r="Y70" i="2"/>
  <c r="V70" i="2"/>
  <c r="S70" i="2"/>
  <c r="P70" i="2"/>
  <c r="M70" i="2"/>
  <c r="J70" i="2"/>
  <c r="G70" i="2"/>
  <c r="AB69" i="2"/>
  <c r="Y69" i="2"/>
  <c r="V69" i="2"/>
  <c r="S69" i="2"/>
  <c r="P69" i="2"/>
  <c r="M69" i="2"/>
  <c r="J69" i="2"/>
  <c r="G69" i="2"/>
  <c r="AB68" i="2"/>
  <c r="Y68" i="2"/>
  <c r="Y67" i="2" s="1"/>
  <c r="V68" i="2"/>
  <c r="V67" i="2" s="1"/>
  <c r="S68" i="2"/>
  <c r="S67" i="2" s="1"/>
  <c r="P68" i="2"/>
  <c r="P67" i="2" s="1"/>
  <c r="M68" i="2"/>
  <c r="M67" i="2" s="1"/>
  <c r="J68" i="2"/>
  <c r="J67" i="2" s="1"/>
  <c r="G68" i="2"/>
  <c r="AB67" i="2"/>
  <c r="AA67" i="2"/>
  <c r="Z67" i="2"/>
  <c r="X67" i="2"/>
  <c r="W67" i="2"/>
  <c r="U67" i="2"/>
  <c r="T67" i="2"/>
  <c r="R67" i="2"/>
  <c r="Q67" i="2"/>
  <c r="O67" i="2"/>
  <c r="N67" i="2"/>
  <c r="L67" i="2"/>
  <c r="K67" i="2"/>
  <c r="I67" i="2"/>
  <c r="H67" i="2"/>
  <c r="G67" i="2"/>
  <c r="F67" i="2"/>
  <c r="E67" i="2"/>
  <c r="AB64" i="2"/>
  <c r="Y64" i="2"/>
  <c r="V64" i="2"/>
  <c r="S64" i="2"/>
  <c r="P64" i="2"/>
  <c r="M64" i="2"/>
  <c r="J64" i="2"/>
  <c r="G64" i="2"/>
  <c r="AB63" i="2"/>
  <c r="Y63" i="2"/>
  <c r="V63" i="2"/>
  <c r="S63" i="2"/>
  <c r="P63" i="2"/>
  <c r="M63" i="2"/>
  <c r="J63" i="2"/>
  <c r="G63" i="2"/>
  <c r="AB62" i="2"/>
  <c r="Y62" i="2"/>
  <c r="Y61" i="2" s="1"/>
  <c r="V62" i="2"/>
  <c r="V61" i="2" s="1"/>
  <c r="S62" i="2"/>
  <c r="S61" i="2" s="1"/>
  <c r="P62" i="2"/>
  <c r="P61" i="2" s="1"/>
  <c r="M62" i="2"/>
  <c r="M61" i="2" s="1"/>
  <c r="J62" i="2"/>
  <c r="J61" i="2" s="1"/>
  <c r="G62" i="2"/>
  <c r="G61" i="2" s="1"/>
  <c r="AA61" i="2"/>
  <c r="Z61" i="2"/>
  <c r="X61" i="2"/>
  <c r="W61" i="2"/>
  <c r="U61" i="2"/>
  <c r="T61" i="2"/>
  <c r="R61" i="2"/>
  <c r="Q61" i="2"/>
  <c r="O61" i="2"/>
  <c r="N61" i="2"/>
  <c r="L61" i="2"/>
  <c r="K61" i="2"/>
  <c r="I61" i="2"/>
  <c r="H61" i="2"/>
  <c r="F61" i="2"/>
  <c r="E61" i="2"/>
  <c r="AB60" i="2"/>
  <c r="Y60" i="2"/>
  <c r="V60" i="2"/>
  <c r="S60" i="2"/>
  <c r="P60" i="2"/>
  <c r="M60" i="2"/>
  <c r="J60" i="2"/>
  <c r="G60" i="2"/>
  <c r="AB59" i="2"/>
  <c r="Y59" i="2"/>
  <c r="V59" i="2"/>
  <c r="S59" i="2"/>
  <c r="P59" i="2"/>
  <c r="M59" i="2"/>
  <c r="J59" i="2"/>
  <c r="G59" i="2"/>
  <c r="AB58" i="2"/>
  <c r="AB57" i="2" s="1"/>
  <c r="Y58" i="2"/>
  <c r="Y57" i="2" s="1"/>
  <c r="V58" i="2"/>
  <c r="V57" i="2" s="1"/>
  <c r="S58" i="2"/>
  <c r="S57" i="2" s="1"/>
  <c r="P58" i="2"/>
  <c r="P57" i="2" s="1"/>
  <c r="M58" i="2"/>
  <c r="M57" i="2" s="1"/>
  <c r="J58" i="2"/>
  <c r="J57" i="2" s="1"/>
  <c r="G58" i="2"/>
  <c r="G57" i="2" s="1"/>
  <c r="AA57" i="2"/>
  <c r="Z57" i="2"/>
  <c r="X57" i="2"/>
  <c r="W57" i="2"/>
  <c r="U57" i="2"/>
  <c r="T57" i="2"/>
  <c r="R57" i="2"/>
  <c r="Q57" i="2"/>
  <c r="O57" i="2"/>
  <c r="N57" i="2"/>
  <c r="L57" i="2"/>
  <c r="K57" i="2"/>
  <c r="I57" i="2"/>
  <c r="H57" i="2"/>
  <c r="F57" i="2"/>
  <c r="E57" i="2"/>
  <c r="AB54" i="2"/>
  <c r="Y54" i="2"/>
  <c r="V54" i="2"/>
  <c r="S54" i="2"/>
  <c r="P54" i="2"/>
  <c r="M54" i="2"/>
  <c r="J54" i="2"/>
  <c r="G54" i="2"/>
  <c r="AB53" i="2"/>
  <c r="Y53" i="2"/>
  <c r="V53" i="2"/>
  <c r="S53" i="2"/>
  <c r="P53" i="2"/>
  <c r="M53" i="2"/>
  <c r="J53" i="2"/>
  <c r="G53" i="2"/>
  <c r="AB52" i="2"/>
  <c r="Y52" i="2"/>
  <c r="Y51" i="2" s="1"/>
  <c r="V52" i="2"/>
  <c r="V51" i="2" s="1"/>
  <c r="S52" i="2"/>
  <c r="S51" i="2" s="1"/>
  <c r="P52" i="2"/>
  <c r="P51" i="2" s="1"/>
  <c r="M52" i="2"/>
  <c r="M51" i="2" s="1"/>
  <c r="J52" i="2"/>
  <c r="G52" i="2"/>
  <c r="AB51" i="2"/>
  <c r="AA51" i="2"/>
  <c r="Z51" i="2"/>
  <c r="X51" i="2"/>
  <c r="W51" i="2"/>
  <c r="U51" i="2"/>
  <c r="T51" i="2"/>
  <c r="R51" i="2"/>
  <c r="Q51" i="2"/>
  <c r="O51" i="2"/>
  <c r="N51" i="2"/>
  <c r="L51" i="2"/>
  <c r="K51" i="2"/>
  <c r="I51" i="2"/>
  <c r="H51" i="2"/>
  <c r="G51" i="2"/>
  <c r="F51" i="2"/>
  <c r="E51" i="2"/>
  <c r="AB50" i="2"/>
  <c r="Y50" i="2"/>
  <c r="V50" i="2"/>
  <c r="S50" i="2"/>
  <c r="P50" i="2"/>
  <c r="M50" i="2"/>
  <c r="J50" i="2"/>
  <c r="G50" i="2"/>
  <c r="AB49" i="2"/>
  <c r="Y49" i="2"/>
  <c r="V49" i="2"/>
  <c r="S49" i="2"/>
  <c r="P49" i="2"/>
  <c r="M49" i="2"/>
  <c r="J49" i="2"/>
  <c r="G49" i="2"/>
  <c r="AB48" i="2"/>
  <c r="Y48" i="2"/>
  <c r="Y47" i="2" s="1"/>
  <c r="V48" i="2"/>
  <c r="V47" i="2" s="1"/>
  <c r="S48" i="2"/>
  <c r="P48" i="2"/>
  <c r="P47" i="2" s="1"/>
  <c r="M48" i="2"/>
  <c r="M47" i="2" s="1"/>
  <c r="J48" i="2"/>
  <c r="G48" i="2"/>
  <c r="G47" i="2" s="1"/>
  <c r="AB47" i="2"/>
  <c r="AA47" i="2"/>
  <c r="Z47" i="2"/>
  <c r="X47" i="2"/>
  <c r="W47" i="2"/>
  <c r="U47" i="2"/>
  <c r="T47" i="2"/>
  <c r="S47" i="2"/>
  <c r="R47" i="2"/>
  <c r="Q47" i="2"/>
  <c r="O47" i="2"/>
  <c r="N47" i="2"/>
  <c r="L47" i="2"/>
  <c r="K47" i="2"/>
  <c r="J47" i="2"/>
  <c r="I47" i="2"/>
  <c r="H47" i="2"/>
  <c r="F47" i="2"/>
  <c r="E47" i="2"/>
  <c r="AB46" i="2"/>
  <c r="Y46" i="2"/>
  <c r="V46" i="2"/>
  <c r="S46" i="2"/>
  <c r="P46" i="2"/>
  <c r="M46" i="2"/>
  <c r="J46" i="2"/>
  <c r="G46" i="2"/>
  <c r="AB45" i="2"/>
  <c r="Y45" i="2"/>
  <c r="V45" i="2"/>
  <c r="S45" i="2"/>
  <c r="P45" i="2"/>
  <c r="M45" i="2"/>
  <c r="J45" i="2"/>
  <c r="G45" i="2"/>
  <c r="AB44" i="2"/>
  <c r="Y44" i="2"/>
  <c r="V44" i="2"/>
  <c r="S44" i="2"/>
  <c r="S43" i="2" s="1"/>
  <c r="P44" i="2"/>
  <c r="P43" i="2" s="1"/>
  <c r="M44" i="2"/>
  <c r="M43" i="2" s="1"/>
  <c r="J44" i="2"/>
  <c r="G44" i="2"/>
  <c r="G43" i="2" s="1"/>
  <c r="AB43" i="2"/>
  <c r="Y43" i="2"/>
  <c r="G41" i="2"/>
  <c r="G203" i="2" s="1"/>
  <c r="L23" i="1"/>
  <c r="H23" i="1"/>
  <c r="G23" i="1"/>
  <c r="F23" i="1"/>
  <c r="E23" i="1"/>
  <c r="D23" i="1"/>
  <c r="J22" i="1"/>
  <c r="N22" i="1" s="1"/>
  <c r="J21" i="1"/>
  <c r="N21" i="1" s="1"/>
  <c r="J20" i="1"/>
  <c r="AB89" i="2" l="1"/>
  <c r="AB93" i="2" s="1"/>
  <c r="AB61" i="2"/>
  <c r="M71" i="2"/>
  <c r="V43" i="2"/>
  <c r="S71" i="2"/>
  <c r="M83" i="2"/>
  <c r="J83" i="2"/>
  <c r="AD83" i="2" s="1"/>
  <c r="G169" i="2"/>
  <c r="E202" i="2"/>
  <c r="V38" i="2"/>
  <c r="V39" i="2"/>
  <c r="M38" i="2"/>
  <c r="M39" i="2"/>
  <c r="S36" i="2"/>
  <c r="P38" i="2"/>
  <c r="P39" i="2"/>
  <c r="AB38" i="2"/>
  <c r="AB39" i="2"/>
  <c r="Y38" i="2"/>
  <c r="Y39" i="2"/>
  <c r="AC130" i="2"/>
  <c r="AC131" i="2"/>
  <c r="AC132" i="2"/>
  <c r="AC133" i="2"/>
  <c r="AC136" i="2"/>
  <c r="AC165" i="2"/>
  <c r="AC169" i="2"/>
  <c r="AC168" i="2"/>
  <c r="AC173" i="2"/>
  <c r="AC172" i="2"/>
  <c r="AC175" i="2"/>
  <c r="AC177" i="2"/>
  <c r="AC182" i="2"/>
  <c r="AC181" i="2"/>
  <c r="AD189" i="2"/>
  <c r="AD190" i="2"/>
  <c r="AE190" i="2" s="1"/>
  <c r="AF190" i="2" s="1"/>
  <c r="AD191" i="2"/>
  <c r="AE191" i="2" s="1"/>
  <c r="AF191" i="2" s="1"/>
  <c r="S38" i="2"/>
  <c r="S39" i="2"/>
  <c r="AC120" i="2"/>
  <c r="AC121" i="2"/>
  <c r="AD130" i="2"/>
  <c r="AD131" i="2"/>
  <c r="AD132" i="2"/>
  <c r="AD133" i="2"/>
  <c r="AD135" i="2"/>
  <c r="AD136" i="2"/>
  <c r="AD165" i="2"/>
  <c r="AD169" i="2"/>
  <c r="AD168" i="2"/>
  <c r="AD173" i="2"/>
  <c r="AD172" i="2"/>
  <c r="AD178" i="2"/>
  <c r="AD177" i="2"/>
  <c r="AD182" i="2"/>
  <c r="AD181" i="2"/>
  <c r="S128" i="2"/>
  <c r="S137" i="2" s="1"/>
  <c r="AD45" i="2"/>
  <c r="AD52" i="2"/>
  <c r="AD53" i="2"/>
  <c r="AD54" i="2"/>
  <c r="AC135" i="2"/>
  <c r="AD44" i="2"/>
  <c r="AD46" i="2"/>
  <c r="AD184" i="2"/>
  <c r="AD192" i="2"/>
  <c r="J43" i="2"/>
  <c r="S65" i="2"/>
  <c r="AB65" i="2"/>
  <c r="AD134" i="2"/>
  <c r="AD48" i="2"/>
  <c r="AD49" i="2"/>
  <c r="AD50" i="2"/>
  <c r="J51" i="2"/>
  <c r="O65" i="2"/>
  <c r="T65" i="2"/>
  <c r="X65" i="2"/>
  <c r="AC91" i="2"/>
  <c r="AC92" i="2"/>
  <c r="AC96" i="2"/>
  <c r="AC97" i="2"/>
  <c r="P95" i="2"/>
  <c r="P126" i="2" s="1"/>
  <c r="AB95" i="2"/>
  <c r="AB126" i="2" s="1"/>
  <c r="AC186" i="2"/>
  <c r="AC187" i="2"/>
  <c r="J188" i="2"/>
  <c r="AD188" i="2" s="1"/>
  <c r="AD47" i="2"/>
  <c r="AD93" i="2"/>
  <c r="Y55" i="2"/>
  <c r="W65" i="2"/>
  <c r="P65" i="2"/>
  <c r="AD90" i="2"/>
  <c r="AD91" i="2"/>
  <c r="AD92" i="2"/>
  <c r="AD96" i="2"/>
  <c r="V95" i="2"/>
  <c r="V126" i="2" s="1"/>
  <c r="AD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D185" i="2"/>
  <c r="AD186" i="2"/>
  <c r="AD187" i="2"/>
  <c r="M55" i="2"/>
  <c r="P87" i="2"/>
  <c r="S95" i="2"/>
  <c r="S126" i="2" s="1"/>
  <c r="Y202" i="2"/>
  <c r="AC79" i="2"/>
  <c r="Y87" i="2"/>
  <c r="AC123" i="2"/>
  <c r="G122" i="2"/>
  <c r="AC122" i="2" s="1"/>
  <c r="AD129" i="2"/>
  <c r="J128" i="2"/>
  <c r="AD128" i="2" s="1"/>
  <c r="I202" i="2"/>
  <c r="M202" i="2"/>
  <c r="Q202" i="2"/>
  <c r="L87" i="2"/>
  <c r="AC129" i="2"/>
  <c r="G128" i="2"/>
  <c r="G137" i="2" s="1"/>
  <c r="AC189" i="2"/>
  <c r="G188" i="2"/>
  <c r="AC188" i="2" s="1"/>
  <c r="S202" i="2"/>
  <c r="AC47" i="2"/>
  <c r="AE47" i="2" s="1"/>
  <c r="AF47" i="2" s="1"/>
  <c r="AC57" i="2"/>
  <c r="G65" i="2"/>
  <c r="M87" i="2"/>
  <c r="P55" i="2"/>
  <c r="AB55" i="2"/>
  <c r="H65" i="2"/>
  <c r="L65" i="2"/>
  <c r="O87" i="2"/>
  <c r="S87" i="2"/>
  <c r="W87" i="2"/>
  <c r="AB87" i="2"/>
  <c r="AC90" i="2"/>
  <c r="G89" i="2"/>
  <c r="G93" i="2" s="1"/>
  <c r="AC93" i="2" s="1"/>
  <c r="J126" i="2"/>
  <c r="AC185" i="2"/>
  <c r="G184" i="2"/>
  <c r="AC184" i="2" s="1"/>
  <c r="G192" i="2"/>
  <c r="AC192" i="2" s="1"/>
  <c r="V55" i="2"/>
  <c r="H87" i="2"/>
  <c r="U202" i="2"/>
  <c r="J23" i="1"/>
  <c r="G55" i="2"/>
  <c r="S55" i="2"/>
  <c r="K65" i="2"/>
  <c r="AC71" i="2"/>
  <c r="AA87" i="2"/>
  <c r="AC43" i="2"/>
  <c r="AC44" i="2"/>
  <c r="AC45" i="2"/>
  <c r="AC46" i="2"/>
  <c r="AC48" i="2"/>
  <c r="AC49" i="2"/>
  <c r="AC50" i="2"/>
  <c r="AC52" i="2"/>
  <c r="AC53" i="2"/>
  <c r="AC54" i="2"/>
  <c r="AC58" i="2"/>
  <c r="AC59" i="2"/>
  <c r="AC60" i="2"/>
  <c r="AA65" i="2"/>
  <c r="M65" i="2"/>
  <c r="Y65" i="2"/>
  <c r="AC67" i="2"/>
  <c r="AC75" i="2"/>
  <c r="G87" i="2"/>
  <c r="K87" i="2"/>
  <c r="T87" i="2"/>
  <c r="X87" i="2"/>
  <c r="AC119" i="2"/>
  <c r="G118" i="2"/>
  <c r="AC118" i="2" s="1"/>
  <c r="F202" i="2"/>
  <c r="N202" i="2"/>
  <c r="R202" i="2"/>
  <c r="V202" i="2"/>
  <c r="Z202" i="2"/>
  <c r="E65" i="2"/>
  <c r="I65" i="2"/>
  <c r="Q65" i="2"/>
  <c r="U65" i="2"/>
  <c r="AC62" i="2"/>
  <c r="AC63" i="2"/>
  <c r="AC64" i="2"/>
  <c r="AC68" i="2"/>
  <c r="AC69" i="2"/>
  <c r="AC70" i="2"/>
  <c r="AC72" i="2"/>
  <c r="AC73" i="2"/>
  <c r="AC74" i="2"/>
  <c r="AC76" i="2"/>
  <c r="AC77" i="2"/>
  <c r="AC78" i="2"/>
  <c r="AC80" i="2"/>
  <c r="AC81" i="2"/>
  <c r="AC82" i="2"/>
  <c r="E87" i="2"/>
  <c r="I87" i="2"/>
  <c r="Q87" i="2"/>
  <c r="U87" i="2"/>
  <c r="AC84" i="2"/>
  <c r="AC85" i="2"/>
  <c r="AC86" i="2"/>
  <c r="M95" i="2"/>
  <c r="M126" i="2" s="1"/>
  <c r="Y95" i="2"/>
  <c r="Y126" i="2" s="1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E119" i="2" s="1"/>
  <c r="AF119" i="2" s="1"/>
  <c r="AD120" i="2"/>
  <c r="AD121" i="2"/>
  <c r="AD123" i="2"/>
  <c r="AD124" i="2"/>
  <c r="AE124" i="2" s="1"/>
  <c r="AD125" i="2"/>
  <c r="AE125" i="2" s="1"/>
  <c r="Y128" i="2"/>
  <c r="Y137" i="2" s="1"/>
  <c r="K202" i="2"/>
  <c r="O202" i="2"/>
  <c r="W202" i="2"/>
  <c r="AA202" i="2"/>
  <c r="AD57" i="2"/>
  <c r="AD58" i="2"/>
  <c r="AD59" i="2"/>
  <c r="AD60" i="2"/>
  <c r="F65" i="2"/>
  <c r="J65" i="2"/>
  <c r="N65" i="2"/>
  <c r="R65" i="2"/>
  <c r="V65" i="2"/>
  <c r="Z65" i="2"/>
  <c r="AD62" i="2"/>
  <c r="AD63" i="2"/>
  <c r="AD64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F87" i="2"/>
  <c r="J87" i="2"/>
  <c r="N87" i="2"/>
  <c r="R87" i="2"/>
  <c r="V87" i="2"/>
  <c r="Z87" i="2"/>
  <c r="AD84" i="2"/>
  <c r="AD85" i="2"/>
  <c r="AD86" i="2"/>
  <c r="H202" i="2"/>
  <c r="L202" i="2"/>
  <c r="P202" i="2"/>
  <c r="T202" i="2"/>
  <c r="X202" i="2"/>
  <c r="AB202" i="2"/>
  <c r="N23" i="1"/>
  <c r="AC51" i="2"/>
  <c r="AC61" i="2"/>
  <c r="AC83" i="2"/>
  <c r="E126" i="2"/>
  <c r="I126" i="2"/>
  <c r="K126" i="2"/>
  <c r="O126" i="2"/>
  <c r="Q126" i="2"/>
  <c r="U126" i="2"/>
  <c r="W126" i="2"/>
  <c r="AA126" i="2"/>
  <c r="AD61" i="2"/>
  <c r="AD89" i="2"/>
  <c r="F126" i="2"/>
  <c r="H126" i="2"/>
  <c r="L126" i="2"/>
  <c r="N126" i="2"/>
  <c r="R126" i="2"/>
  <c r="T126" i="2"/>
  <c r="X126" i="2"/>
  <c r="Z126" i="2"/>
  <c r="AD167" i="2"/>
  <c r="AD171" i="2"/>
  <c r="AD175" i="2"/>
  <c r="G178" i="2"/>
  <c r="AC180" i="2"/>
  <c r="AD122" i="2"/>
  <c r="AC134" i="2"/>
  <c r="AC167" i="2"/>
  <c r="AE167" i="2" s="1"/>
  <c r="AF167" i="2" s="1"/>
  <c r="AC171" i="2"/>
  <c r="AD180" i="2"/>
  <c r="AC178" i="2" l="1"/>
  <c r="AD43" i="2"/>
  <c r="AE102" i="2"/>
  <c r="AF102" i="2" s="1"/>
  <c r="AE175" i="2"/>
  <c r="AF175" i="2" s="1"/>
  <c r="AE54" i="2"/>
  <c r="AF54" i="2" s="1"/>
  <c r="AE49" i="2"/>
  <c r="AF49" i="2" s="1"/>
  <c r="AC38" i="2"/>
  <c r="M40" i="2"/>
  <c r="M32" i="2" s="1"/>
  <c r="AE135" i="2"/>
  <c r="AF135" i="2" s="1"/>
  <c r="AE189" i="2"/>
  <c r="AF189" i="2" s="1"/>
  <c r="AE178" i="2"/>
  <c r="AF178" i="2" s="1"/>
  <c r="AE120" i="2"/>
  <c r="AF120" i="2" s="1"/>
  <c r="AE116" i="2"/>
  <c r="AF116" i="2" s="1"/>
  <c r="AE112" i="2"/>
  <c r="AF112" i="2" s="1"/>
  <c r="AE108" i="2"/>
  <c r="AF108" i="2" s="1"/>
  <c r="AE104" i="2"/>
  <c r="AF104" i="2" s="1"/>
  <c r="AE100" i="2"/>
  <c r="AF100" i="2" s="1"/>
  <c r="AE117" i="2"/>
  <c r="AF117" i="2" s="1"/>
  <c r="AE113" i="2"/>
  <c r="AF113" i="2" s="1"/>
  <c r="AE109" i="2"/>
  <c r="AF109" i="2" s="1"/>
  <c r="AE105" i="2"/>
  <c r="AF105" i="2" s="1"/>
  <c r="AE101" i="2"/>
  <c r="AF101" i="2" s="1"/>
  <c r="AE48" i="2"/>
  <c r="AF48" i="2" s="1"/>
  <c r="AE43" i="2"/>
  <c r="AF43" i="2" s="1"/>
  <c r="AE46" i="2"/>
  <c r="AF46" i="2" s="1"/>
  <c r="AE97" i="2"/>
  <c r="AF97" i="2" s="1"/>
  <c r="AE107" i="2"/>
  <c r="AF107" i="2" s="1"/>
  <c r="AD87" i="2"/>
  <c r="AD65" i="2"/>
  <c r="AE182" i="2"/>
  <c r="AF182" i="2" s="1"/>
  <c r="AE172" i="2"/>
  <c r="AF172" i="2" s="1"/>
  <c r="AE184" i="2"/>
  <c r="AF184" i="2" s="1"/>
  <c r="J55" i="2"/>
  <c r="Y40" i="2"/>
  <c r="AE177" i="2"/>
  <c r="AF177" i="2" s="1"/>
  <c r="AE173" i="2"/>
  <c r="AF173" i="2" s="1"/>
  <c r="AD38" i="2"/>
  <c r="AE121" i="2"/>
  <c r="AF121" i="2" s="1"/>
  <c r="AE45" i="2"/>
  <c r="AF45" i="2" s="1"/>
  <c r="AE133" i="2"/>
  <c r="AF133" i="2" s="1"/>
  <c r="AC55" i="2"/>
  <c r="AE132" i="2"/>
  <c r="AF132" i="2" s="1"/>
  <c r="J137" i="2"/>
  <c r="AD137" i="2" s="1"/>
  <c r="AE106" i="2"/>
  <c r="AF106" i="2" s="1"/>
  <c r="AC39" i="2"/>
  <c r="AE168" i="2"/>
  <c r="AF168" i="2" s="1"/>
  <c r="AE165" i="2"/>
  <c r="AF165" i="2" s="1"/>
  <c r="AE131" i="2"/>
  <c r="AF131" i="2" s="1"/>
  <c r="AD39" i="2"/>
  <c r="Y36" i="2"/>
  <c r="V40" i="2"/>
  <c r="V36" i="2"/>
  <c r="P40" i="2"/>
  <c r="P36" i="2"/>
  <c r="AB40" i="2"/>
  <c r="AB36" i="2"/>
  <c r="AE134" i="2"/>
  <c r="AF134" i="2" s="1"/>
  <c r="AD51" i="2"/>
  <c r="AD55" i="2" s="1"/>
  <c r="AC137" i="2"/>
  <c r="AE53" i="2"/>
  <c r="AF53" i="2" s="1"/>
  <c r="AE90" i="2"/>
  <c r="AF90" i="2" s="1"/>
  <c r="AE188" i="2"/>
  <c r="AF188" i="2" s="1"/>
  <c r="AE129" i="2"/>
  <c r="AF129" i="2" s="1"/>
  <c r="AE123" i="2"/>
  <c r="AF123" i="2" s="1"/>
  <c r="J202" i="2"/>
  <c r="AD202" i="2" s="1"/>
  <c r="M36" i="2"/>
  <c r="AE181" i="2"/>
  <c r="AF181" i="2" s="1"/>
  <c r="AE169" i="2"/>
  <c r="AF169" i="2" s="1"/>
  <c r="AE136" i="2"/>
  <c r="AF136" i="2" s="1"/>
  <c r="AE130" i="2"/>
  <c r="AF130" i="2" s="1"/>
  <c r="AE118" i="2"/>
  <c r="AF118" i="2" s="1"/>
  <c r="AE52" i="2"/>
  <c r="AF52" i="2" s="1"/>
  <c r="AE185" i="2"/>
  <c r="AF185" i="2" s="1"/>
  <c r="AE81" i="2"/>
  <c r="AF81" i="2" s="1"/>
  <c r="AE70" i="2"/>
  <c r="AF70" i="2" s="1"/>
  <c r="AE63" i="2"/>
  <c r="AF63" i="2" s="1"/>
  <c r="AE50" i="2"/>
  <c r="AF50" i="2" s="1"/>
  <c r="AE192" i="2"/>
  <c r="AF192" i="2" s="1"/>
  <c r="AE92" i="2"/>
  <c r="AF92" i="2" s="1"/>
  <c r="AC128" i="2"/>
  <c r="AE128" i="2" s="1"/>
  <c r="AF128" i="2" s="1"/>
  <c r="AE114" i="2"/>
  <c r="AF114" i="2" s="1"/>
  <c r="AE110" i="2"/>
  <c r="AF110" i="2" s="1"/>
  <c r="AE98" i="2"/>
  <c r="AF98" i="2" s="1"/>
  <c r="AE44" i="2"/>
  <c r="AF44" i="2" s="1"/>
  <c r="AE93" i="2"/>
  <c r="AF93" i="2" s="1"/>
  <c r="AE96" i="2"/>
  <c r="AF96" i="2" s="1"/>
  <c r="AE91" i="2"/>
  <c r="AF91" i="2" s="1"/>
  <c r="AE115" i="2"/>
  <c r="AF115" i="2" s="1"/>
  <c r="AE99" i="2"/>
  <c r="AF99" i="2" s="1"/>
  <c r="AE57" i="2"/>
  <c r="AF57" i="2" s="1"/>
  <c r="AE80" i="2"/>
  <c r="AF80" i="2" s="1"/>
  <c r="AE69" i="2"/>
  <c r="AF69" i="2" s="1"/>
  <c r="AE62" i="2"/>
  <c r="AF62" i="2" s="1"/>
  <c r="AD95" i="2"/>
  <c r="AE187" i="2"/>
  <c r="AF187" i="2" s="1"/>
  <c r="AE111" i="2"/>
  <c r="AF111" i="2" s="1"/>
  <c r="AE103" i="2"/>
  <c r="AF103" i="2" s="1"/>
  <c r="AE76" i="2"/>
  <c r="AF76" i="2" s="1"/>
  <c r="AE59" i="2"/>
  <c r="AF59" i="2" s="1"/>
  <c r="AD198" i="2"/>
  <c r="AE198" i="2" s="1"/>
  <c r="AF198" i="2" s="1"/>
  <c r="AC65" i="2"/>
  <c r="AE186" i="2"/>
  <c r="AF186" i="2" s="1"/>
  <c r="AE85" i="2"/>
  <c r="AF85" i="2" s="1"/>
  <c r="AE74" i="2"/>
  <c r="AF74" i="2" s="1"/>
  <c r="AE58" i="2"/>
  <c r="AF58" i="2" s="1"/>
  <c r="AE86" i="2"/>
  <c r="AF86" i="2" s="1"/>
  <c r="AC95" i="2"/>
  <c r="AE84" i="2"/>
  <c r="AF84" i="2" s="1"/>
  <c r="AE78" i="2"/>
  <c r="AF78" i="2" s="1"/>
  <c r="AE73" i="2"/>
  <c r="AF73" i="2" s="1"/>
  <c r="AE68" i="2"/>
  <c r="AF68" i="2" s="1"/>
  <c r="AE75" i="2"/>
  <c r="AF75" i="2" s="1"/>
  <c r="G202" i="2"/>
  <c r="AC202" i="2" s="1"/>
  <c r="AE79" i="2"/>
  <c r="AF79" i="2" s="1"/>
  <c r="AC89" i="2"/>
  <c r="AE89" i="2" s="1"/>
  <c r="AF89" i="2" s="1"/>
  <c r="AE82" i="2"/>
  <c r="AF82" i="2" s="1"/>
  <c r="AE77" i="2"/>
  <c r="AF77" i="2" s="1"/>
  <c r="AE72" i="2"/>
  <c r="AF72" i="2" s="1"/>
  <c r="AE64" i="2"/>
  <c r="AF64" i="2" s="1"/>
  <c r="AE67" i="2"/>
  <c r="AF67" i="2" s="1"/>
  <c r="AE60" i="2"/>
  <c r="AF60" i="2" s="1"/>
  <c r="AE71" i="2"/>
  <c r="AF71" i="2" s="1"/>
  <c r="S40" i="2"/>
  <c r="AF124" i="2"/>
  <c r="AE171" i="2"/>
  <c r="AF171" i="2" s="1"/>
  <c r="AE180" i="2"/>
  <c r="AE122" i="2"/>
  <c r="AF122" i="2" s="1"/>
  <c r="G126" i="2"/>
  <c r="AC126" i="2" s="1"/>
  <c r="AE61" i="2"/>
  <c r="AF61" i="2" s="1"/>
  <c r="AF125" i="2"/>
  <c r="AC87" i="2"/>
  <c r="AE83" i="2"/>
  <c r="AF83" i="2" s="1"/>
  <c r="AD126" i="2"/>
  <c r="AB32" i="2" l="1"/>
  <c r="AB41" i="2" s="1"/>
  <c r="AB203" i="2" s="1"/>
  <c r="S32" i="2"/>
  <c r="S41" i="2" s="1"/>
  <c r="S203" i="2" s="1"/>
  <c r="V32" i="2"/>
  <c r="V41" i="2" s="1"/>
  <c r="V203" i="2" s="1"/>
  <c r="Y32" i="2"/>
  <c r="Y41" i="2" s="1"/>
  <c r="Y203" i="2" s="1"/>
  <c r="P32" i="2"/>
  <c r="AD32" i="2" s="1"/>
  <c r="AD41" i="2" s="1"/>
  <c r="AE38" i="2"/>
  <c r="AF38" i="2" s="1"/>
  <c r="AE137" i="2"/>
  <c r="AF137" i="2" s="1"/>
  <c r="AE65" i="2"/>
  <c r="AF65" i="2" s="1"/>
  <c r="AE87" i="2"/>
  <c r="AF87" i="2" s="1"/>
  <c r="AE55" i="2"/>
  <c r="AF55" i="2" s="1"/>
  <c r="AE51" i="2"/>
  <c r="AF51" i="2" s="1"/>
  <c r="AD36" i="2"/>
  <c r="AE39" i="2"/>
  <c r="AF39" i="2" s="1"/>
  <c r="AE95" i="2"/>
  <c r="AF95" i="2" s="1"/>
  <c r="AC40" i="2"/>
  <c r="G205" i="2"/>
  <c r="AE202" i="2"/>
  <c r="AF202" i="2" s="1"/>
  <c r="M41" i="2"/>
  <c r="M203" i="2" s="1"/>
  <c r="AF180" i="2"/>
  <c r="AE126" i="2"/>
  <c r="AF126" i="2" s="1"/>
  <c r="AC32" i="2" l="1"/>
  <c r="P41" i="2"/>
  <c r="P203" i="2" s="1"/>
  <c r="AE36" i="2"/>
  <c r="AF36" i="2" s="1"/>
  <c r="AD40" i="2"/>
  <c r="AE32" i="2" l="1"/>
  <c r="AC41" i="2"/>
  <c r="AC203" i="2" s="1"/>
  <c r="AC205" i="2" s="1"/>
  <c r="J41" i="2"/>
  <c r="J203" i="2" s="1"/>
  <c r="AD203" i="2"/>
  <c r="AD205" i="2" s="1"/>
  <c r="AE40" i="2"/>
  <c r="AF32" i="2" l="1"/>
  <c r="AE41" i="2"/>
  <c r="AF41" i="2" s="1"/>
  <c r="AE203" i="2"/>
  <c r="AF203" i="2" s="1"/>
  <c r="AF40" i="2"/>
  <c r="J205" i="2"/>
</calcChain>
</file>

<file path=xl/sharedStrings.xml><?xml version="1.0" encoding="utf-8"?>
<sst xmlns="http://schemas.openxmlformats.org/spreadsheetml/2006/main" count="1231" uniqueCount="607">
  <si>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</si>
  <si>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</si>
  <si>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</si>
  <si>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</si>
  <si>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</si>
  <si>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</si>
  <si>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</si>
  <si>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</si>
  <si>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</si>
  <si>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</si>
  <si>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</si>
  <si>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</si>
  <si>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</si>
  <si>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</si>
  <si>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</si>
  <si>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</si>
  <si>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</si>
  <si>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</si>
  <si>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</si>
  <si>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</si>
  <si>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</si>
  <si>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</si>
  <si>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</si>
  <si>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</si>
  <si>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</si>
  <si>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</si>
  <si>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</si>
  <si>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</si>
  <si>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</si>
  <si>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</si>
  <si>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</si>
  <si>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</si>
  <si>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</si>
  <si>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</si>
  <si>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</si>
  <si>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</si>
  <si>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</si>
  <si>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</si>
  <si>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</si>
  <si>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</si>
  <si>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</si>
  <si>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</si>
  <si>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</si>
  <si>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</si>
  <si>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</si>
  <si>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</si>
  <si>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</si>
  <si>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</si>
  <si>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</si>
  <si>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</si>
  <si>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</si>
  <si>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</si>
  <si>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</si>
  <si>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</si>
  <si>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</si>
  <si>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</si>
  <si>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</si>
  <si>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</si>
  <si>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</si>
  <si>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</si>
  <si>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</si>
  <si>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</si>
  <si>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</si>
  <si>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</si>
  <si>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</si>
  <si>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</si>
  <si>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</si>
  <si>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</si>
  <si>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</si>
  <si>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</si>
  <si>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</si>
  <si>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</si>
  <si>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</si>
  <si>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</si>
  <si>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</si>
  <si>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</si>
  <si>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</si>
  <si>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</si>
  <si>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</si>
  <si>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</si>
  <si>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</si>
  <si>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</si>
  <si>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</si>
  <si>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</si>
  <si>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</si>
  <si>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</si>
  <si>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</si>
  <si>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</si>
  <si>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</si>
  <si>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</si>
  <si>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</si>
  <si>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</si>
  <si>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</si>
  <si>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</si>
  <si>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</si>
  <si>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</si>
  <si>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</si>
  <si>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</si>
  <si>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</si>
  <si>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</si>
  <si>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</si>
  <si>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</si>
  <si>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>бухгалтер проекту Шукатка Наталя Йосипівна (премія 100% окладу 5 місяців травень-вересень)</t>
  </si>
  <si>
    <t>місяців</t>
  </si>
  <si>
    <t>б</t>
  </si>
  <si>
    <t>керівник проекту Новачинський Юрій Михайлович (премія 5 місяців травень-вересень)</t>
  </si>
  <si>
    <t>в</t>
  </si>
  <si>
    <t xml:space="preserve">координатор з питань публічних комунікацій
Єфімова Анна Вікторівна (премія 100% окладу - 4 місяців, травень,червень, серпень, вересень) 
</t>
  </si>
  <si>
    <t>г</t>
  </si>
  <si>
    <t>координатор проекту "ДеАрт" та майстер-класів Глушко Марія Ігорівна (премія 100% окладу 3 місяці - липень,серпень, вересень)</t>
  </si>
  <si>
    <t>д</t>
  </si>
  <si>
    <t>координатор монтажних робіт
 Тітенков Єгор Сергійович  (премія 100% окладу  1 місяць липень)</t>
  </si>
  <si>
    <t>е</t>
  </si>
  <si>
    <t>організатор онлайн презентацій в межах проектуб відповідальна за контроль за ров.тендерів Янковська Ольга Олегівна (премія 100% окладу 3 міс. Червень, серпень,вересень)</t>
  </si>
  <si>
    <t>фахівець з видавничої діяльності Бенях Наталя Миронівна (премія 100% окладу 3 місяці червень-серпень, 50%вересень)</t>
  </si>
  <si>
    <t>координатор освітніх заходів Якимова Олена Олександрівна (премія 100% окладу 4 місяці червень, лип, серпень, вересень)</t>
  </si>
  <si>
    <t>1.2</t>
  </si>
  <si>
    <t>За трудовими договорами</t>
  </si>
  <si>
    <t xml:space="preserve"> Повне ПІБ, посада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</si>
  <si>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</si>
  <si>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</si>
  <si>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</si>
  <si>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</si>
  <si>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</si>
  <si>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</si>
  <si>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</si>
  <si>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</si>
  <si>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</si>
  <si>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</si>
  <si>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</si>
  <si>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</si>
  <si>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</si>
  <si>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</si>
  <si>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</si>
  <si>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</si>
  <si>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</si>
  <si>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</si>
  <si>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</si>
  <si>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</si>
  <si>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</si>
  <si>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</si>
  <si>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</si>
  <si>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</si>
  <si>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</si>
  <si>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</si>
  <si>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</si>
  <si>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</si>
  <si>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</si>
  <si>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</si>
  <si>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</si>
  <si>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</si>
  <si>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</si>
  <si>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</si>
  <si>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</si>
  <si>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</si>
  <si>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</si>
  <si>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</si>
  <si>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</si>
  <si>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</si>
  <si>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</si>
  <si>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</si>
  <si>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</si>
  <si>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</si>
  <si>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</si>
  <si>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</si>
  <si>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</si>
  <si>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</si>
  <si>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</si>
  <si>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</si>
  <si>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</si>
  <si>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</si>
  <si>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</si>
  <si>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</si>
  <si>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</si>
  <si>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</si>
  <si>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</si>
  <si>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</si>
  <si>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</si>
  <si>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</si>
  <si>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</si>
  <si>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</si>
  <si>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</si>
  <si>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Підставка сталева для вказівника напрямку у галерею та розміщення афіш 100х50х200см</t>
  </si>
  <si>
    <t>ДСП плита для вказівника у галерею 2800*2070*18 мм SWISSKRONO</t>
  </si>
  <si>
    <t>Витратні матеріали для створення муралу (строки 98-110), а саме:</t>
  </si>
  <si>
    <t>фарба фасадна fiedal 10 л</t>
  </si>
  <si>
    <t>фарбник dufa 750 ml</t>
  </si>
  <si>
    <t>фарбник colorex 100 ml</t>
  </si>
  <si>
    <t>є</t>
  </si>
  <si>
    <t>пензлі (в асортименті)</t>
  </si>
  <si>
    <t>ж</t>
  </si>
  <si>
    <t>валики для фарби</t>
  </si>
  <si>
    <t>з</t>
  </si>
  <si>
    <t>таці для фарби</t>
  </si>
  <si>
    <t>и</t>
  </si>
  <si>
    <t>рукавиці Doloni з покриттям  564</t>
  </si>
  <si>
    <t>й</t>
  </si>
  <si>
    <t>відра</t>
  </si>
  <si>
    <t>і</t>
  </si>
  <si>
    <t>аерозольна фарба MTN94 400 ml</t>
  </si>
  <si>
    <t>ї</t>
  </si>
  <si>
    <t xml:space="preserve">насадки на аерозольну фарбу </t>
  </si>
  <si>
    <t>к</t>
  </si>
  <si>
    <t>наждачний папір( м.п.)</t>
  </si>
  <si>
    <t>л</t>
  </si>
  <si>
    <t>набір шпателів 4 шт. 85132</t>
  </si>
  <si>
    <t>м</t>
  </si>
  <si>
    <t>шпаклівка 25 кг</t>
  </si>
  <si>
    <t>н</t>
  </si>
  <si>
    <t>Модульний виставковий стенд довжиною 9 м, з секціями по 1 м</t>
  </si>
  <si>
    <t>о</t>
  </si>
  <si>
    <t>Профіль click rail білосніжний 200 cm</t>
  </si>
  <si>
    <t>п</t>
  </si>
  <si>
    <t>Жилка twister cliq2Fix 150cm для підвіски картин</t>
  </si>
  <si>
    <t>р</t>
  </si>
  <si>
    <t>Гачок H100Safe 20 кг</t>
  </si>
  <si>
    <t>с</t>
  </si>
  <si>
    <t>штатив Weifeng-6663A</t>
  </si>
  <si>
    <t>т</t>
  </si>
  <si>
    <t>Конструкція V-подібна "стійка-павук"</t>
  </si>
  <si>
    <t>7.2</t>
  </si>
  <si>
    <t>Носії, накопичувачі</t>
  </si>
  <si>
    <t>Найменування</t>
  </si>
  <si>
    <t>7.3</t>
  </si>
  <si>
    <t>Інші матеріальні витрати</t>
  </si>
  <si>
    <t>Офісний папір</t>
  </si>
  <si>
    <t>Футболки 2 кольорів безшовні з нанесенням зображень творів  молодих художників  (повний задрук , 4+0)</t>
  </si>
  <si>
    <t>Екосумки 35*10*42 см з нанесення зображень творів  художників (25*25 см , 4+4)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</si>
  <si>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</si>
  <si>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</si>
  <si>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</si>
  <si>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</si>
  <si>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 (плакати 12 подій, обкладинки для подій в соціальних мережах, макети рекламних постів, 2 банери)</t>
  </si>
  <si>
    <t>набір стікерів</t>
  </si>
  <si>
    <t>зміна назви предмету закупівлі</t>
  </si>
  <si>
    <t>банер стійка павук для проведення відкриттів виставок</t>
  </si>
  <si>
    <t>брендовані бланки для довідок, сертифікатів участі у виставках</t>
  </si>
  <si>
    <t>візитівки галереї ЛНАМ</t>
  </si>
  <si>
    <t>фірмові блокноти (а5, на пружині з спеціальним папером для художників)</t>
  </si>
  <si>
    <t>банери (4*3м пресвол та 7.3*2.9м)</t>
  </si>
  <si>
    <t>Всього по підрозділу 8 "Поліграфічні послуги":</t>
  </si>
  <si>
    <t>Послуги з просування</t>
  </si>
  <si>
    <t>послуги з розробки брендингу (логотип, сертифікати, шаблони постерів, шаблони для постів,візитівки, рекламні Х подібні стійки, брендована продукція (футболки, блокноти, еко-сумки))</t>
  </si>
  <si>
    <t>послуги фоторепортажу під час презентації концепції брендингу галереї (2 години) та під час презентації каталогу у галереї ЛНАМ (2 години)</t>
  </si>
  <si>
    <t xml:space="preserve">послуги фоторепортажу під час створення муралу біля галереї ЛНАМ, ( 4 зміни по 1 години) </t>
  </si>
  <si>
    <t>послуги фоторепортажу з  виставки Наші, 5 майстер-класів (по 1 год), проекту ДеАРт (3 год)</t>
  </si>
  <si>
    <t>підготовка прес-релізів , пост-релізів (виставка Наші, мурал, презентація каталогу, проект ДеАРТ)</t>
  </si>
  <si>
    <t>розсилка прес-релізів, пост-релізів</t>
  </si>
  <si>
    <t>послуги з написання та розміщення інформаційного матеріалу</t>
  </si>
  <si>
    <t>первинний аналіз аудиторії (на основі аналізу існуючих каналів комунікації)</t>
  </si>
  <si>
    <t>підсумковий аналіз аудиторії (на основі аналізу взаємодії з рекламою у соцмережах)</t>
  </si>
  <si>
    <t>Послуги з розміщення реклами на радіо "Люкс" (87 виходів на Львів), ролики по 20 с, 50% знижки</t>
  </si>
  <si>
    <t xml:space="preserve">Послуги з розміщення  таргетованої рекламної підтримки окремих постів у соцмережах (ФБ, Інстаграм) – 20 постів у Фейсбуку, 20 постів в Інстаграмі та розміщення оголошень у фахових спільнотах </t>
  </si>
  <si>
    <t>Послуги з розміщення таргетованої рекламної підтримки сторінки галереї у соцмережі ФБ (4 рекламних кампаній )</t>
  </si>
  <si>
    <t>послуги відйозйомки  (56 згодин загалом)</t>
  </si>
  <si>
    <t>виготовлення промороликів (4 зйомки)</t>
  </si>
  <si>
    <t>послуги відеозйомки 5 навчальних уроків та 5 майстер-класів</t>
  </si>
  <si>
    <t>послуги монтажу 5 навчальних уроків (відеоряд+презентаційні матеріали) та 5 майстер класів</t>
  </si>
  <si>
    <t>Послуги з розміщення таргетованої рекламної підтримки конкурсу проєктів на 2021 рік у фб та інстаграмі (1 місяць 15 серпня-15 вересня)</t>
  </si>
  <si>
    <t>послуги з наповнення розділу сайту "архів виставок"</t>
  </si>
  <si>
    <t>послуги з інтерв'ювання мистецтвознавців та лідерів думок щодо виставкових проєктів у галереї ЛНАМ</t>
  </si>
  <si>
    <t>проведення стратегічної сесії для визначення каналів комунікації, особливостей існуючої аудиторії</t>
  </si>
  <si>
    <t>розробка комунікаційних повідомлень та тригерів для різних аудиторій</t>
  </si>
  <si>
    <t>у</t>
  </si>
  <si>
    <t>Формування тематики постів та контентного плану постів у каналах комунікації, формування рекомендацій для подальшого зростання аудиторії</t>
  </si>
  <si>
    <t>ф</t>
  </si>
  <si>
    <t>послуги з копірайтингу</t>
  </si>
  <si>
    <t>х</t>
  </si>
  <si>
    <t>послуги з створення муралу</t>
  </si>
  <si>
    <t>ц</t>
  </si>
  <si>
    <t>послуги з розміщення реклами акаунту у телеграм пабліках з аудиторією від 5 тисяч : локація Львів (12 пабліків по 2 публікації), Київ (3 пабліка по 2 публікації), Харків, Одеса, Ужгород, Дніпро, Запоріжжя ( 3 пабліка по1 публікації)</t>
  </si>
  <si>
    <t>ч</t>
  </si>
  <si>
    <t>послуги з монтажу банера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</si>
  <si>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</si>
  <si>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</si>
  <si>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</si>
  <si>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</si>
  <si>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</si>
  <si>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</si>
  <si>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</si>
  <si>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</si>
  <si>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</si>
  <si>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</si>
  <si>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</si>
  <si>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</si>
  <si>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 текстів про виставкові проєкти на англ.мову для каталогу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</si>
  <si>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</si>
  <si>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</si>
  <si>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</si>
  <si>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</si>
  <si>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Аудиторські послуги</t>
  </si>
  <si>
    <t>послуга</t>
  </si>
  <si>
    <t>Юридичні послуги (документальний супровід щодо авторських та суміжних прав на зображення та їх відтворення)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</si>
  <si>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</si>
  <si>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</si>
  <si>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</si>
  <si>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</si>
  <si>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</si>
  <si>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</si>
  <si>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</si>
  <si>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</si>
  <si>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</si>
  <si>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</si>
  <si>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</si>
  <si>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</si>
  <si>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Послуги верстки каталогу до 5-річчя галереї ЛНАМ</t>
  </si>
  <si>
    <t>екземпляр</t>
  </si>
  <si>
    <t>Послуги верстки буклету для шкіл</t>
  </si>
  <si>
    <t>брендбук</t>
  </si>
  <si>
    <t>14.4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</si>
  <si>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</si>
  <si>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</si>
  <si>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</si>
  <si>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</si>
  <si>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</si>
  <si>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</si>
  <si>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</si>
  <si>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</si>
  <si>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</si>
  <si>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</si>
  <si>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</si>
  <si>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</si>
  <si>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</si>
  <si>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</si>
  <si>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</si>
  <si>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</si>
  <si>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</si>
  <si>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</si>
  <si>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</si>
  <si>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</si>
  <si>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</si>
  <si>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</si>
  <si>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</si>
  <si>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7.</t>
  </si>
  <si>
    <t>Пензлі, валики для фарби, таці для фарби, відра</t>
  </si>
  <si>
    <t>Профіль click rail білосніжний 200 cm. Жилка twister cliq2Fix 150cm для підвіски картин</t>
  </si>
  <si>
    <t>банер стійка павук для проведення відкриттів виставок/ банери (4*3м пресвол та 7.3*2.9м)</t>
  </si>
  <si>
    <t>Брендбук. Брендовані бланки для довідок, сертифікатів участі у виставках</t>
  </si>
  <si>
    <t xml:space="preserve"> Каталог до 5 річчя галереї ( А4 150 ст., мат папір 130 г)</t>
  </si>
  <si>
    <t>проведення стратегічної сесії для визначення каналів комунікації, особливостей існуючої аудиторії. Розробка комунікаційних повідомлень та тригерів для різних аудиторій</t>
  </si>
  <si>
    <t>ПП "Перфектні ріщення" (37656023)</t>
  </si>
  <si>
    <t>ФОП Тислюк Надія Олегівна (3327602400)</t>
  </si>
  <si>
    <t>ФОП Павлик Антон Ігорович (3442614710)</t>
  </si>
  <si>
    <t>Угода №08 від 08.07.2020р.</t>
  </si>
  <si>
    <t>Угода №26/6 від 26.06.2020р.</t>
  </si>
  <si>
    <t>Угода №25/06 від 25.06.2020р.</t>
  </si>
  <si>
    <t>Угода №04 від 08.07.2020р.</t>
  </si>
  <si>
    <t>Угода №02 від 08.07.2020р.</t>
  </si>
  <si>
    <t>Угода №01 від 08.07.2020р.</t>
  </si>
  <si>
    <t>фарбник colorex 100 ml-30 шт.</t>
  </si>
  <si>
    <t>Угода №03 від 08.07.2020р.</t>
  </si>
  <si>
    <t>набір шпателів 4 шт. - 5 шт.</t>
  </si>
  <si>
    <t>Угода №07 від 08.07.2020р.</t>
  </si>
  <si>
    <t>наждачний папір( 10 м.п.)</t>
  </si>
  <si>
    <t>Угода №06 від 08.07.2020р.</t>
  </si>
  <si>
    <t>Угода №05 від 08.07.2020р.</t>
  </si>
  <si>
    <t>штатив до фотокамери Weifeng-6663A</t>
  </si>
  <si>
    <t>ФОП Безкоровайний Ю.П. (3172705278)</t>
  </si>
  <si>
    <t>Угода № Б40 від 16.07.2020р.</t>
  </si>
  <si>
    <t>Фарба фасадна  fiedal 10л. -2 шт.</t>
  </si>
  <si>
    <t>Угода № 202 від 23.07.2020р.</t>
  </si>
  <si>
    <t>ТзОВ №"Барбарис ВС" (41032987)</t>
  </si>
  <si>
    <t>Агенство перекладів "ЛІНГВА" ПП  (36874459)</t>
  </si>
  <si>
    <t>Договір №0118/08 від 25.08.2020р.</t>
  </si>
  <si>
    <t>ФОП Клосовський Станіслав Ярославович (3431000698)</t>
  </si>
  <si>
    <t>Договір №49/08-0820 від 25.08.2020р.</t>
  </si>
  <si>
    <t>ФОП Нахім Василь Теофільович (2584712793)</t>
  </si>
  <si>
    <t>Договір №2608-1 від 25.08.2020р.</t>
  </si>
  <si>
    <t>Договір №17/06-0620 від 19.06.2020р.</t>
  </si>
  <si>
    <t>Угода №02-09 від 02.09.2020р.</t>
  </si>
  <si>
    <t>Угода №02/09 від 02.09.2020р.</t>
  </si>
  <si>
    <t>ФОП Романик Микола Ігорович (3021915019)</t>
  </si>
  <si>
    <t>Угода № 01Р від 02.09.2020р.</t>
  </si>
  <si>
    <t>Догорір № ПР-2 від 02.09.2020р.</t>
  </si>
  <si>
    <t>Договір  №ПР-3 від 02.09.2020р.</t>
  </si>
  <si>
    <t>ФОП Колтун Стефан Васильович (2490116154)</t>
  </si>
  <si>
    <t>Договір №0209-1 від 02.09.2020р.</t>
  </si>
  <si>
    <t>ФОП Ріжко Олег Миколайович  (2631806691)</t>
  </si>
  <si>
    <t>Договір №0809/2020/01 від 08.09.2020р.</t>
  </si>
  <si>
    <t>Договір № 0809-1 від 08.09.2020р.</t>
  </si>
  <si>
    <t>Договір №3/0920 від 09.09.2020р.</t>
  </si>
  <si>
    <t>ФОП Музика Олексій Олександрович (3271305936)</t>
  </si>
  <si>
    <t>Договір №2/0920 від 09.09.2020р.</t>
  </si>
  <si>
    <t>накладна №02 від 08.07.2020р.</t>
  </si>
  <si>
    <t>пл. дор. №570 09.07.020р.</t>
  </si>
  <si>
    <t>накладна №202 від 23.07.2020р.</t>
  </si>
  <si>
    <t>пл. дор. №651 27.07.2020р.</t>
  </si>
  <si>
    <t>накладна №03 від 08.07.2020р.</t>
  </si>
  <si>
    <t>пл. дор. №751 09.07.2020р.</t>
  </si>
  <si>
    <t>накладна №05 від 08.07.2020р.</t>
  </si>
  <si>
    <t>пл. дор. №573 09.07.2020р.</t>
  </si>
  <si>
    <t>накладна №01 від 08.07.2020р.</t>
  </si>
  <si>
    <t>пл. дор. № 569 09.07.2020р.</t>
  </si>
  <si>
    <t>накладна №04 від 08.07.2020р.</t>
  </si>
  <si>
    <t>пл. дор. №572 09.07.2020р.</t>
  </si>
  <si>
    <t>накладна №06 від 08.07.2020р.</t>
  </si>
  <si>
    <t>накладна №07 від 08.07.2020р.</t>
  </si>
  <si>
    <t>пл. дор. №574 09.07.2020р.</t>
  </si>
  <si>
    <t>пл. дор. №575  09.07.2020р.</t>
  </si>
  <si>
    <t>накладна №08 від 08.07.2020р.</t>
  </si>
  <si>
    <t>пл. дор. № 576 09.07.2020р.</t>
  </si>
  <si>
    <t>накладна №РН0004575 від 26.06.2020р.</t>
  </si>
  <si>
    <t>пл. дор. №525 30.06.2020р.</t>
  </si>
  <si>
    <t>накладна №РН0007008 від 02.09.2020р.</t>
  </si>
  <si>
    <t>пл. дор. №827 07.09.2020р.</t>
  </si>
  <si>
    <t>накладна №РН0007063 від 02.09.2020р.</t>
  </si>
  <si>
    <t>пл. дор. №622 20.07.2020р.</t>
  </si>
  <si>
    <t>накладна №РН0004576 від 25.06.2020р.</t>
  </si>
  <si>
    <t>пл. дор. №519 26.06.2020р.</t>
  </si>
  <si>
    <t>накладна №267 від 25.08.2020р.</t>
  </si>
  <si>
    <t>пл. дор. №760 27.08.2020р.</t>
  </si>
  <si>
    <t>накладна №266 від 25.08.2020р.</t>
  </si>
  <si>
    <t>пл. дор. №759 27.08.2020р.</t>
  </si>
  <si>
    <t>накладна №6438 від 08.09.2020р.</t>
  </si>
  <si>
    <t>пл. дор. №841 10.09.2020р.</t>
  </si>
  <si>
    <t>накладна №858 від 08.09.2020р.</t>
  </si>
  <si>
    <t>пл. дор. №839 10.09.2020р.</t>
  </si>
  <si>
    <t>накладна №853 від 02.09.2020р.</t>
  </si>
  <si>
    <t>пл. дор. №831 07.09.2020р.</t>
  </si>
  <si>
    <t>пл. дор. №840 10.09.2020р.</t>
  </si>
  <si>
    <t>накладна №01Р від 02.09.2020р.</t>
  </si>
  <si>
    <t>Акт № 49 від 25.08.2020р.</t>
  </si>
  <si>
    <t>Акт №ПР-3 від 02.09.2020р.</t>
  </si>
  <si>
    <t>пл. дор. № 830 07.09.2020р.</t>
  </si>
  <si>
    <t>Акт №17/06 від 19.06.2020р.</t>
  </si>
  <si>
    <t>пл. дор. №480 23.06.2020р.</t>
  </si>
  <si>
    <t>Акт №ПР-2 від 02.09.2020р.</t>
  </si>
  <si>
    <t>пл. дор. № 829 07.09.2020р.</t>
  </si>
  <si>
    <t>Акт № 0118/08 від 25.08.2020р.</t>
  </si>
  <si>
    <t>пл. дор. №761 27.08.2020р.</t>
  </si>
  <si>
    <t>накладна №811 від 25.08.2020р.</t>
  </si>
  <si>
    <t>пл. дор. №764 27.08.2020р.</t>
  </si>
  <si>
    <t>накладна №Б40 від 16.07.2020р.</t>
  </si>
  <si>
    <t>Вказівник</t>
  </si>
  <si>
    <t>Договір 1009/2020/01 від 10.09.2020р.</t>
  </si>
  <si>
    <t>Послуги зі створення муралу</t>
  </si>
  <si>
    <t>Рекламні та маркетингові послуги</t>
  </si>
  <si>
    <t>Договір №ПР-1 від 01.09.2020р.</t>
  </si>
  <si>
    <t>Папір ксероксний</t>
  </si>
  <si>
    <t>ТзОВ "Ромус-Поліграф" (25551379)</t>
  </si>
  <si>
    <t>Угода № 1РП від 14.09.2020р.</t>
  </si>
  <si>
    <t>накладна №54353  від 14.09.2020р.</t>
  </si>
  <si>
    <t>Послуги верстки каталогу до 5-річчя галереї ЛНАМ/Послуги верстки буклету для шкіл</t>
  </si>
  <si>
    <t>Договір № 14/09-0920 від 14.09.2020р.</t>
  </si>
  <si>
    <t>ФОП Дубницька Христина Богданівна (3370206207)</t>
  </si>
  <si>
    <t>Акт №14/09 від 14.09.2020р.</t>
  </si>
  <si>
    <t>ТзОВ "ПРОСТІР-М" (20776895)</t>
  </si>
  <si>
    <t>Договір №014/09 від 14.09.2020р.</t>
  </si>
  <si>
    <t>Акт № РН-09/10 від 14.09.2020р.</t>
  </si>
  <si>
    <t>Послуги фоторепортажу</t>
  </si>
  <si>
    <t>Договір №14/0920 від 14.09.2020р.</t>
  </si>
  <si>
    <t>Акт №14-09 від 14.09.2020р.</t>
  </si>
  <si>
    <t>Договір №К/09-0920 від 14.09.2020р.</t>
  </si>
  <si>
    <t>Акт №1К від 14.09.2020р.</t>
  </si>
  <si>
    <t>Договір №15/09-0920 від 15.09.2020р.</t>
  </si>
  <si>
    <t>Акт №15-09 від 15.09.2020р.</t>
  </si>
  <si>
    <t>Договір №16/09-0920 від 15.09.2020р.</t>
  </si>
  <si>
    <t>Акт № 16/09 від 15.09.2020р.</t>
  </si>
  <si>
    <t>Договір № 2508/2020/61  від 25.08.2020р.</t>
  </si>
  <si>
    <t>Договір № 2508/2020/62 від 25.08.2020р.</t>
  </si>
  <si>
    <t>накладна №873 від 08.09.2020р.</t>
  </si>
  <si>
    <t>Договір №10/0920 від 10.09.2020р.</t>
  </si>
  <si>
    <t>ФОП Бокотей Михайло Андрійович ((2811113491)</t>
  </si>
  <si>
    <t>Акт №10/0920 від 10.09.2020р.</t>
  </si>
  <si>
    <t>ФОП Курісь Марія Ігорівна (2301820865)</t>
  </si>
  <si>
    <t>Договір №18/09-0920 від 16.09.2020р.</t>
  </si>
  <si>
    <t>Акт №18-09 від 16.09.2020р.</t>
  </si>
  <si>
    <t>Договір №17/09-0920 від 17.09.2020р.</t>
  </si>
  <si>
    <t>Акт №17/09 від 17.09.2020р.</t>
  </si>
  <si>
    <t>Марки</t>
  </si>
  <si>
    <t>Львівська дирекція АТ "Укрпошта" (22336769)</t>
  </si>
  <si>
    <t>Договір №10.7.1-2008 від 15.09.2020р.</t>
  </si>
  <si>
    <t>Накладна №15 від 15.09.2020р.</t>
  </si>
  <si>
    <t>Конверти</t>
  </si>
  <si>
    <t>Договір №10.7.1-2009 від 15.09.2020р.</t>
  </si>
  <si>
    <t>Накладна №16 від 15.09.2020р.</t>
  </si>
  <si>
    <t>7.1.</t>
  </si>
  <si>
    <t xml:space="preserve">пункт г,д,і </t>
  </si>
  <si>
    <t>Фарби в асортименті: фарба фасадна fiedal 10л.-6 шт., фарбник dufa 750ml, аерозольна фарба MTN94 400ml</t>
  </si>
  <si>
    <t>пункт г</t>
  </si>
  <si>
    <t>пункт е</t>
  </si>
  <si>
    <t>пункт    є, ж,з, й</t>
  </si>
  <si>
    <t>пункт     и</t>
  </si>
  <si>
    <t>пункт     е</t>
  </si>
  <si>
    <t>пункт      г</t>
  </si>
  <si>
    <t>пункт      ї</t>
  </si>
  <si>
    <t xml:space="preserve">пункт     к </t>
  </si>
  <si>
    <t>пункт     л</t>
  </si>
  <si>
    <t>пункт    м</t>
  </si>
  <si>
    <t>пункт     н</t>
  </si>
  <si>
    <t xml:space="preserve">пункт   о, п </t>
  </si>
  <si>
    <t>пункт     р</t>
  </si>
  <si>
    <t>пункт     с</t>
  </si>
  <si>
    <t>пункт     т</t>
  </si>
  <si>
    <t>пункт а</t>
  </si>
  <si>
    <t>пункт б</t>
  </si>
  <si>
    <t>пункт в</t>
  </si>
  <si>
    <t>Набір стікерів для галереї</t>
  </si>
  <si>
    <t>пл. дор. №897 17.09.2020р.</t>
  </si>
  <si>
    <t>пункт є</t>
  </si>
  <si>
    <t>пункт в, ж</t>
  </si>
  <si>
    <t>пункт д</t>
  </si>
  <si>
    <t>пл. дор. № 881 16.09.2020р.</t>
  </si>
  <si>
    <t>пл. дор. №828 07.09.2020</t>
  </si>
  <si>
    <t>Послуги з розробки брендингу (логотип, сертифікати, шаблони постерів, шаблони для постів,візитівки, рекламні Х подібні стійки, брендована продукція (футболки, блокноти, еко-сумки))</t>
  </si>
  <si>
    <t>пункт б, в, г</t>
  </si>
  <si>
    <t>пункт д, е</t>
  </si>
  <si>
    <t>Підготовка прес-релізів , пост-релізів (виставка Наші, мурал, презентація каталогу, проект ДеАРТ)/розсилка прес-релізів, пост-релізів</t>
  </si>
  <si>
    <t>накладна № 663д від 10.09.2020р.</t>
  </si>
  <si>
    <t>пункт ж</t>
  </si>
  <si>
    <t>пункт к, м</t>
  </si>
  <si>
    <t>пункт н</t>
  </si>
  <si>
    <t>пункт п</t>
  </si>
  <si>
    <t>пункт р</t>
  </si>
  <si>
    <t>пункт у</t>
  </si>
  <si>
    <t>пункт с, т</t>
  </si>
  <si>
    <t>пункт х</t>
  </si>
  <si>
    <t>пункт и, і, й, о, ц</t>
  </si>
  <si>
    <t>пункт ч</t>
  </si>
  <si>
    <t>Послуги з монтажу банера</t>
  </si>
  <si>
    <t>14.</t>
  </si>
  <si>
    <t>9.</t>
  </si>
  <si>
    <t>12.</t>
  </si>
  <si>
    <t>пл. дор. №826 07.09.2020р.</t>
  </si>
  <si>
    <t>пл. дор. №762 27.08.2020р.</t>
  </si>
  <si>
    <t>пл. дор. №896  17.09.2020р.</t>
  </si>
  <si>
    <t>пл. дор. №894 17.09.2020р.</t>
  </si>
  <si>
    <t>пл. дор. №888 16.09.2020р.</t>
  </si>
  <si>
    <t>Акт №2 від 09.09.2020р.</t>
  </si>
  <si>
    <t>Акт №3 від 09.09.2020р.</t>
  </si>
  <si>
    <t>пл. дор. №898 17.09.2020р.</t>
  </si>
  <si>
    <t>пл. дор. №899 17.09.2020р.</t>
  </si>
  <si>
    <t>пл. дор. №893 17.09.2020р.</t>
  </si>
  <si>
    <t>пл. дор. №895 17.09.2020р.</t>
  </si>
  <si>
    <t>пл. дор. №887 16.09.2020р.</t>
  </si>
  <si>
    <t>пл. дор. №909 18.09.2020р.</t>
  </si>
  <si>
    <t>пл. дор. №904 18.09.2020р.</t>
  </si>
  <si>
    <t>пл. дор. №905 18.09.2020р.</t>
  </si>
  <si>
    <t>пл. дор. №907 18.09.2020р.</t>
  </si>
  <si>
    <t>Акт №ПР-1 від14.09.2020 р</t>
  </si>
  <si>
    <t>пл. дор. № 906 18.09.2020р.</t>
  </si>
  <si>
    <t>Договір №0809-2 від 08.09.2020р.</t>
  </si>
  <si>
    <t>пл. дор. №892 17.09.2020р.</t>
  </si>
  <si>
    <t>(3NET41-5369 "Комунікаційна кампанія галереї ЛНАМ")</t>
  </si>
  <si>
    <t>Послуги відеозйомки  (56 згодин загалом)/ Послуги відеозйомки 5 навчальних уроків та 5 майстер-класів</t>
  </si>
  <si>
    <t>1.</t>
  </si>
  <si>
    <t xml:space="preserve">Шукатка Наталя Йосипівна </t>
  </si>
  <si>
    <t>Новачинський Юрій Михайлович</t>
  </si>
  <si>
    <t>Єфімова Анна Вікторівна</t>
  </si>
  <si>
    <t>Глушко Марія Ігорівна</t>
  </si>
  <si>
    <t>Тітенков Єгор Сергійович</t>
  </si>
  <si>
    <t>Янковська Ольга Олегівна</t>
  </si>
  <si>
    <t xml:space="preserve">Якимова Олена Олександрівна </t>
  </si>
  <si>
    <t>Бенях Наталя Миронівна</t>
  </si>
  <si>
    <t>пункт з</t>
  </si>
  <si>
    <t>пункт л</t>
  </si>
  <si>
    <t>пункт ф</t>
  </si>
  <si>
    <t>бухгалтер проекту Шукатка Наталя Йосипівна (премія 100% окладу 4 місяців червень-вересень)</t>
  </si>
  <si>
    <t>керівник проекту Новачинський Юрій Михайлович (премія 4 місяців червень-вересень)</t>
  </si>
  <si>
    <t>за період з 01 червня по 30 жовтня 2020 року</t>
  </si>
  <si>
    <t>виплата проведена по ЦПУ. Лист 291-01 від 09.07.20</t>
  </si>
  <si>
    <t>термін виготовлення конструкції не дозволяв вчасно виготовити її до завершення періоду дії гранту</t>
  </si>
  <si>
    <t>збільшена витрата у зв'язку зі збільшенням площі муралу</t>
  </si>
  <si>
    <t>збільшена кількість у зв'язку з особливостями кріплення картин</t>
  </si>
  <si>
    <t>збільшена кількість у зв'язку з особливостями кріплення картин. Збільшена вартість у зв'язку з тим, що закупились гачки, які мають додатковий зажим проти крадіжки</t>
  </si>
  <si>
    <t>змінена назва закупівлі . лист 292-01 від 09.07.20</t>
  </si>
  <si>
    <t>збільшена кількість з метою охоплення більшої аудиторії брендованою продукцією галереї</t>
  </si>
  <si>
    <t>збільшена вартість послуги з врахуванням коливання курсу валют</t>
  </si>
  <si>
    <t>зміна назви предмету закупівлі лист 93-01від 20.07.20</t>
  </si>
  <si>
    <t>зміна назви предмету закупівлі лист 93-01від 20.07.20. збільшено к-сть для видачі довідок на бланках для учасників колективних виставок</t>
  </si>
  <si>
    <t xml:space="preserve">зміна назви предмету закупівлі лист 93-01від 20.07.20. збільшено к-сть для розширення аудиторії </t>
  </si>
  <si>
    <t>зміна назви предмету закупівлі лист 93-01від 20.07.20.</t>
  </si>
  <si>
    <t>фірмові блокноти</t>
  </si>
  <si>
    <t>вказівники</t>
  </si>
  <si>
    <t>збільшено кількість інформаційних приводів</t>
  </si>
  <si>
    <t>збільшено вартість через зростання вартості послуги</t>
  </si>
  <si>
    <t>збільшено кількість матеріалів, що опубліковано на сайті</t>
  </si>
  <si>
    <t>збільшено вартість послуги у зв'язку з розширенням каналів комунікації (дод</t>
  </si>
  <si>
    <t>збільшено у зв'язку зі збільшенням площі муралу з 36кв.м до 75 кв.м</t>
  </si>
  <si>
    <t>збільшено вартість послуги з врахуванням доставки обладнання для монтажу банеру</t>
  </si>
  <si>
    <t>Конкурсна програма: Мережі й аудиторії. ЛОТ4 Формування аудиторії</t>
  </si>
  <si>
    <t>Назва заявника: Львівська національна академія мистецтв</t>
  </si>
  <si>
    <t>Назва проекту: 3NET41-5369 Комунікаційна кампанія галереї ЛНАМ</t>
  </si>
  <si>
    <t>Поштові витрати (розилка каталогів)</t>
  </si>
  <si>
    <t>марки</t>
  </si>
  <si>
    <t>закуплено конверти та марки для відправки каталогів</t>
  </si>
  <si>
    <t>конверти а4</t>
  </si>
  <si>
    <t>збільшено обсяг послуги (додано вичитку інф.матеріалів)</t>
  </si>
  <si>
    <t>зменшено тираж каталогу</t>
  </si>
  <si>
    <t xml:space="preserve">відмова від послуги. </t>
  </si>
  <si>
    <t>зменшено вартість послуг аудитора</t>
  </si>
  <si>
    <t>збільшено вартість послуги у зв'язку з специфікою тексту</t>
  </si>
  <si>
    <t>послуги монтажу 5 навчальних уроків та 5 майстер класів</t>
  </si>
  <si>
    <t xml:space="preserve">Конкурсна програма: Мережі й аудиторії. </t>
  </si>
  <si>
    <t>ЛОТ: Формування аудиторії</t>
  </si>
  <si>
    <t>від "01" червня 2020 року</t>
  </si>
  <si>
    <t>до Договору про надання гранту № 3NET41-5369</t>
  </si>
  <si>
    <t>Шукатка Наталя Йосифівна</t>
  </si>
  <si>
    <t>головний бухгалтер</t>
  </si>
  <si>
    <t>Друк каталогу до 5 річчя галереї</t>
  </si>
  <si>
    <t>гол.бухгалтер</t>
  </si>
  <si>
    <t>Акт 1 від 18.09.2020 р.</t>
  </si>
  <si>
    <t>ТзОВ "Алекс-Аудит" (30583923)</t>
  </si>
  <si>
    <t>Акт 12 від 20.10.2020 р.</t>
  </si>
  <si>
    <t>Акт 2 від 18.09.2020 р.</t>
  </si>
  <si>
    <t>Акт 3 від 18.09.2020 р.</t>
  </si>
  <si>
    <t>ПП "Перфектні рішення" (37656023)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</si>
</sst>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&quot;$&quot;* #,##0_);_(&quot;$&quot;* \(#,##0\);_(&quot;$&quot;* &quot;-&quot;??_);_(@_)"/>
  </numFmts>
  <fonts count="52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"/>
      <family val="2"/>
      <charset val="204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sz val="10"/>
      <color rgb="FF000000"/>
      <name val="Arial"/>
    </font>
    <font>
      <sz val="10"/>
      <name val="Arial"/>
      <family val="2"/>
      <charset val="204"/>
    </font>
    <font>
      <b/>
      <sz val="9"/>
      <color rgb="FFC0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84">
    <xf numFmtId="0" fontId="0" fillId="0" borderId="0" xfId="0" applyFont="1" applyAlignment="1"/>
    <xf numFmtId="0" fontId="2" fillId="0" borderId="0" xfId="0" applyFont="1"/>
    <xf numFmtId="10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10" fontId="5" fillId="0" borderId="0" xfId="0" applyNumberFormat="1" applyFont="1"/>
    <xf numFmtId="4" fontId="4" fillId="0" borderId="0" xfId="0" applyNumberFormat="1" applyFont="1"/>
    <xf numFmtId="10" fontId="4" fillId="0" borderId="0" xfId="0" applyNumberFormat="1" applyFont="1"/>
    <xf numFmtId="4" fontId="6" fillId="0" borderId="0" xfId="0" applyNumberFormat="1" applyFont="1"/>
    <xf numFmtId="4" fontId="7" fillId="0" borderId="0" xfId="0" applyNumberFormat="1" applyFont="1"/>
    <xf numFmtId="10" fontId="7" fillId="0" borderId="0" xfId="0" applyNumberFormat="1" applyFont="1"/>
    <xf numFmtId="0" fontId="5" fillId="0" borderId="0" xfId="0" applyFont="1"/>
    <xf numFmtId="0" fontId="0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wrapText="1"/>
    </xf>
    <xf numFmtId="10" fontId="3" fillId="0" borderId="12" xfId="0" applyNumberFormat="1" applyFont="1" applyBorder="1" applyAlignment="1">
      <alignment horizontal="center" wrapText="1"/>
    </xf>
    <xf numFmtId="10" fontId="3" fillId="0" borderId="11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0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10" fontId="3" fillId="0" borderId="20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2" fillId="0" borderId="0" xfId="0" applyFont="1"/>
    <xf numFmtId="0" fontId="12" fillId="0" borderId="9" xfId="0" applyFont="1" applyBorder="1"/>
    <xf numFmtId="10" fontId="12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vertical="center"/>
    </xf>
    <xf numFmtId="49" fontId="5" fillId="3" borderId="50" xfId="0" applyNumberFormat="1" applyFont="1" applyFill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69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horizontal="center" vertical="center"/>
    </xf>
    <xf numFmtId="166" fontId="7" fillId="0" borderId="69" xfId="0" applyNumberFormat="1" applyFont="1" applyBorder="1" applyAlignment="1">
      <alignment horizontal="center" vertical="center"/>
    </xf>
    <xf numFmtId="166" fontId="7" fillId="0" borderId="71" xfId="0" applyNumberFormat="1" applyFont="1" applyBorder="1" applyAlignment="1">
      <alignment horizontal="center" vertical="center"/>
    </xf>
    <xf numFmtId="166" fontId="7" fillId="0" borderId="50" xfId="0" applyNumberFormat="1" applyFont="1" applyBorder="1" applyAlignment="1">
      <alignment horizontal="center" vertical="center"/>
    </xf>
    <xf numFmtId="166" fontId="7" fillId="0" borderId="67" xfId="0" applyNumberFormat="1" applyFont="1" applyBorder="1" applyAlignment="1">
      <alignment horizontal="center" vertical="center"/>
    </xf>
    <xf numFmtId="166" fontId="7" fillId="4" borderId="67" xfId="0" applyNumberFormat="1" applyFont="1" applyFill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/>
    </xf>
    <xf numFmtId="167" fontId="5" fillId="0" borderId="45" xfId="0" applyNumberFormat="1" applyFont="1" applyBorder="1" applyAlignment="1">
      <alignment horizontal="center" vertical="top"/>
    </xf>
    <xf numFmtId="166" fontId="7" fillId="0" borderId="109" xfId="0" applyNumberFormat="1" applyFont="1" applyBorder="1" applyAlignment="1">
      <alignment horizontal="center" vertical="center"/>
    </xf>
    <xf numFmtId="167" fontId="5" fillId="0" borderId="50" xfId="0" applyNumberFormat="1" applyFont="1" applyBorder="1" applyAlignment="1">
      <alignment horizontal="center" vertical="top"/>
    </xf>
    <xf numFmtId="167" fontId="5" fillId="0" borderId="12" xfId="0" applyNumberFormat="1" applyFont="1" applyBorder="1" applyAlignment="1">
      <alignment horizontal="center" vertical="top"/>
    </xf>
    <xf numFmtId="167" fontId="5" fillId="0" borderId="69" xfId="0" applyNumberFormat="1" applyFont="1" applyBorder="1" applyAlignment="1">
      <alignment horizontal="center" vertical="top"/>
    </xf>
    <xf numFmtId="166" fontId="20" fillId="0" borderId="69" xfId="0" applyNumberFormat="1" applyFont="1" applyBorder="1" applyAlignment="1">
      <alignment horizontal="center" vertical="center"/>
    </xf>
    <xf numFmtId="167" fontId="5" fillId="0" borderId="114" xfId="0" applyNumberFormat="1" applyFont="1" applyBorder="1" applyAlignment="1">
      <alignment horizontal="center" vertical="top"/>
    </xf>
    <xf numFmtId="166" fontId="20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right" wrapText="1"/>
    </xf>
    <xf numFmtId="0" fontId="3" fillId="0" borderId="12" xfId="0" applyFont="1" applyBorder="1" applyAlignment="1">
      <alignment wrapText="1"/>
    </xf>
    <xf numFmtId="4" fontId="3" fillId="0" borderId="12" xfId="0" applyNumberFormat="1" applyFont="1" applyBorder="1"/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49" fontId="3" fillId="0" borderId="72" xfId="0" applyNumberFormat="1" applyFont="1" applyBorder="1" applyAlignment="1">
      <alignment horizontal="right" wrapText="1"/>
    </xf>
    <xf numFmtId="4" fontId="3" fillId="0" borderId="128" xfId="0" applyNumberFormat="1" applyFont="1" applyBorder="1"/>
    <xf numFmtId="0" fontId="3" fillId="0" borderId="128" xfId="0" applyFont="1" applyBorder="1" applyAlignment="1">
      <alignment wrapText="1"/>
    </xf>
    <xf numFmtId="49" fontId="3" fillId="0" borderId="124" xfId="0" applyNumberFormat="1" applyFont="1" applyBorder="1" applyAlignment="1">
      <alignment horizontal="right" wrapText="1"/>
    </xf>
    <xf numFmtId="49" fontId="5" fillId="3" borderId="128" xfId="0" applyNumberFormat="1" applyFont="1" applyFill="1" applyBorder="1" applyAlignment="1">
      <alignment horizontal="center" vertical="top"/>
    </xf>
    <xf numFmtId="49" fontId="5" fillId="3" borderId="130" xfId="0" applyNumberFormat="1" applyFont="1" applyFill="1" applyBorder="1" applyAlignment="1">
      <alignment horizontal="center" vertical="top"/>
    </xf>
    <xf numFmtId="49" fontId="5" fillId="3" borderId="132" xfId="0" applyNumberFormat="1" applyFont="1" applyFill="1" applyBorder="1" applyAlignment="1">
      <alignment horizontal="center" vertical="top"/>
    </xf>
    <xf numFmtId="49" fontId="5" fillId="2" borderId="128" xfId="0" applyNumberFormat="1" applyFont="1" applyFill="1" applyBorder="1" applyAlignment="1">
      <alignment horizontal="center" vertical="top"/>
    </xf>
    <xf numFmtId="4" fontId="3" fillId="0" borderId="124" xfId="0" applyNumberFormat="1" applyFont="1" applyBorder="1"/>
    <xf numFmtId="0" fontId="2" fillId="0" borderId="112" xfId="0" applyFont="1" applyBorder="1" applyAlignment="1">
      <alignment wrapText="1"/>
    </xf>
    <xf numFmtId="0" fontId="2" fillId="0" borderId="128" xfId="0" applyFont="1" applyBorder="1" applyAlignment="1">
      <alignment wrapText="1"/>
    </xf>
    <xf numFmtId="4" fontId="27" fillId="0" borderId="63" xfId="0" applyNumberFormat="1" applyFont="1" applyBorder="1" applyAlignment="1">
      <alignment horizontal="center"/>
    </xf>
    <xf numFmtId="4" fontId="27" fillId="0" borderId="128" xfId="0" applyNumberFormat="1" applyFont="1" applyBorder="1" applyAlignment="1">
      <alignment horizontal="center"/>
    </xf>
    <xf numFmtId="4" fontId="27" fillId="0" borderId="133" xfId="0" applyNumberFormat="1" applyFont="1" applyBorder="1" applyAlignment="1">
      <alignment horizontal="center"/>
    </xf>
    <xf numFmtId="166" fontId="27" fillId="0" borderId="13" xfId="0" applyNumberFormat="1" applyFont="1" applyBorder="1" applyAlignment="1">
      <alignment vertical="top" wrapText="1"/>
    </xf>
    <xf numFmtId="49" fontId="28" fillId="0" borderId="128" xfId="0" applyNumberFormat="1" applyFont="1" applyFill="1" applyBorder="1" applyAlignment="1">
      <alignment horizontal="left" vertical="center" wrapText="1"/>
    </xf>
    <xf numFmtId="166" fontId="27" fillId="0" borderId="129" xfId="0" applyNumberFormat="1" applyFont="1" applyBorder="1" applyAlignment="1">
      <alignment vertical="top" wrapText="1"/>
    </xf>
    <xf numFmtId="166" fontId="27" fillId="0" borderId="128" xfId="0" applyNumberFormat="1" applyFont="1" applyBorder="1" applyAlignment="1">
      <alignment vertical="top" wrapText="1"/>
    </xf>
    <xf numFmtId="166" fontId="29" fillId="0" borderId="13" xfId="0" applyNumberFormat="1" applyFont="1" applyBorder="1" applyAlignment="1">
      <alignment vertical="top" wrapText="1"/>
    </xf>
    <xf numFmtId="166" fontId="29" fillId="0" borderId="128" xfId="0" applyNumberFormat="1" applyFont="1" applyBorder="1" applyAlignment="1">
      <alignment vertical="top" wrapText="1"/>
    </xf>
    <xf numFmtId="166" fontId="30" fillId="3" borderId="128" xfId="0" applyNumberFormat="1" applyFont="1" applyFill="1" applyBorder="1" applyAlignment="1">
      <alignment horizontal="left" vertical="top" wrapText="1"/>
    </xf>
    <xf numFmtId="166" fontId="27" fillId="0" borderId="12" xfId="0" applyNumberFormat="1" applyFont="1" applyFill="1" applyBorder="1" applyAlignment="1">
      <alignment vertical="top" wrapText="1"/>
    </xf>
    <xf numFmtId="166" fontId="27" fillId="0" borderId="60" xfId="0" applyNumberFormat="1" applyFont="1" applyFill="1" applyBorder="1" applyAlignment="1">
      <alignment vertical="top" wrapText="1"/>
    </xf>
    <xf numFmtId="166" fontId="27" fillId="0" borderId="128" xfId="0" applyNumberFormat="1" applyFont="1" applyFill="1" applyBorder="1" applyAlignment="1">
      <alignment vertical="top" wrapText="1"/>
    </xf>
    <xf numFmtId="0" fontId="27" fillId="0" borderId="128" xfId="0" applyFont="1" applyFill="1" applyBorder="1" applyAlignment="1">
      <alignment wrapText="1"/>
    </xf>
    <xf numFmtId="0" fontId="0" fillId="0" borderId="0" xfId="0" applyFont="1" applyAlignment="1"/>
    <xf numFmtId="0" fontId="3" fillId="0" borderId="112" xfId="0" applyFont="1" applyBorder="1" applyAlignment="1">
      <alignment wrapText="1"/>
    </xf>
    <xf numFmtId="49" fontId="5" fillId="3" borderId="136" xfId="0" applyNumberFormat="1" applyFont="1" applyFill="1" applyBorder="1" applyAlignment="1">
      <alignment horizontal="center" vertical="top"/>
    </xf>
    <xf numFmtId="0" fontId="27" fillId="0" borderId="135" xfId="0" applyFont="1" applyBorder="1" applyAlignment="1">
      <alignment vertical="top" wrapText="1"/>
    </xf>
    <xf numFmtId="0" fontId="0" fillId="0" borderId="0" xfId="0" applyFont="1" applyAlignment="1"/>
    <xf numFmtId="0" fontId="0" fillId="0" borderId="0" xfId="0" applyFont="1" applyAlignment="1"/>
    <xf numFmtId="0" fontId="3" fillId="0" borderId="60" xfId="0" applyFont="1" applyBorder="1" applyAlignment="1">
      <alignment wrapText="1"/>
    </xf>
    <xf numFmtId="166" fontId="27" fillId="3" borderId="128" xfId="0" applyNumberFormat="1" applyFont="1" applyFill="1" applyBorder="1" applyAlignment="1">
      <alignment horizontal="left" vertical="top" wrapText="1"/>
    </xf>
    <xf numFmtId="166" fontId="27" fillId="2" borderId="128" xfId="0" applyNumberFormat="1" applyFont="1" applyFill="1" applyBorder="1" applyAlignment="1">
      <alignment horizontal="left" vertical="top" wrapText="1"/>
    </xf>
    <xf numFmtId="0" fontId="0" fillId="0" borderId="0" xfId="0" applyFont="1" applyAlignment="1"/>
    <xf numFmtId="0" fontId="12" fillId="0" borderId="128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60" xfId="0" applyFont="1" applyBorder="1" applyAlignment="1">
      <alignment wrapText="1"/>
    </xf>
    <xf numFmtId="166" fontId="32" fillId="3" borderId="128" xfId="0" applyNumberFormat="1" applyFont="1" applyFill="1" applyBorder="1" applyAlignment="1">
      <alignment horizontal="left" vertical="top" wrapText="1"/>
    </xf>
    <xf numFmtId="0" fontId="12" fillId="0" borderId="112" xfId="0" applyFont="1" applyBorder="1" applyAlignment="1">
      <alignment wrapText="1"/>
    </xf>
    <xf numFmtId="0" fontId="12" fillId="0" borderId="135" xfId="0" applyFont="1" applyBorder="1" applyAlignment="1">
      <alignment wrapText="1"/>
    </xf>
    <xf numFmtId="0" fontId="12" fillId="0" borderId="114" xfId="0" applyFont="1" applyBorder="1" applyAlignment="1">
      <alignment wrapText="1"/>
    </xf>
    <xf numFmtId="166" fontId="33" fillId="2" borderId="128" xfId="0" applyNumberFormat="1" applyFont="1" applyFill="1" applyBorder="1" applyAlignment="1">
      <alignment horizontal="left" vertical="top" wrapText="1"/>
    </xf>
    <xf numFmtId="0" fontId="27" fillId="0" borderId="128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3" fillId="0" borderId="129" xfId="0" applyFont="1" applyBorder="1" applyAlignment="1">
      <alignment wrapText="1"/>
    </xf>
    <xf numFmtId="0" fontId="27" fillId="0" borderId="135" xfId="0" applyFont="1" applyBorder="1" applyAlignment="1">
      <alignment wrapText="1"/>
    </xf>
    <xf numFmtId="0" fontId="27" fillId="0" borderId="114" xfId="0" applyFont="1" applyBorder="1" applyAlignment="1">
      <alignment wrapText="1"/>
    </xf>
    <xf numFmtId="0" fontId="27" fillId="0" borderId="0" xfId="0" applyFont="1"/>
    <xf numFmtId="0" fontId="27" fillId="0" borderId="129" xfId="0" applyFont="1" applyBorder="1" applyAlignment="1">
      <alignment wrapText="1"/>
    </xf>
    <xf numFmtId="0" fontId="27" fillId="0" borderId="60" xfId="0" applyFont="1" applyBorder="1" applyAlignment="1">
      <alignment wrapText="1"/>
    </xf>
    <xf numFmtId="4" fontId="27" fillId="0" borderId="60" xfId="0" applyNumberFormat="1" applyFont="1" applyBorder="1"/>
    <xf numFmtId="0" fontId="1" fillId="0" borderId="128" xfId="0" applyFont="1" applyBorder="1" applyAlignment="1">
      <alignment wrapText="1"/>
    </xf>
    <xf numFmtId="0" fontId="5" fillId="0" borderId="128" xfId="0" applyFont="1" applyBorder="1" applyAlignment="1">
      <alignment horizontal="center" wrapText="1"/>
    </xf>
    <xf numFmtId="0" fontId="27" fillId="0" borderId="128" xfId="0" applyFont="1" applyBorder="1" applyAlignment="1">
      <alignment horizontal="left" vertical="center" wrapText="1"/>
    </xf>
    <xf numFmtId="0" fontId="3" fillId="0" borderId="128" xfId="0" applyFont="1" applyBorder="1" applyAlignment="1">
      <alignment horizontal="left" wrapText="1"/>
    </xf>
    <xf numFmtId="0" fontId="27" fillId="0" borderId="128" xfId="0" applyFont="1" applyBorder="1" applyAlignment="1">
      <alignment horizontal="left" wrapText="1"/>
    </xf>
    <xf numFmtId="49" fontId="31" fillId="2" borderId="128" xfId="0" applyNumberFormat="1" applyFont="1" applyFill="1" applyBorder="1" applyAlignment="1">
      <alignment horizontal="center" vertical="top" wrapText="1"/>
    </xf>
    <xf numFmtId="0" fontId="27" fillId="0" borderId="12" xfId="0" applyFont="1" applyBorder="1" applyAlignment="1">
      <alignment horizontal="left" wrapText="1"/>
    </xf>
    <xf numFmtId="4" fontId="27" fillId="0" borderId="128" xfId="0" applyNumberFormat="1" applyFont="1" applyBorder="1" applyAlignment="1">
      <alignment vertical="center"/>
    </xf>
    <xf numFmtId="49" fontId="5" fillId="2" borderId="128" xfId="0" applyNumberFormat="1" applyFont="1" applyFill="1" applyBorder="1" applyAlignment="1">
      <alignment horizontal="center" vertical="top" wrapText="1"/>
    </xf>
    <xf numFmtId="166" fontId="27" fillId="0" borderId="128" xfId="0" applyNumberFormat="1" applyFont="1" applyFill="1" applyBorder="1" applyAlignment="1">
      <alignment horizontal="left" vertical="top" wrapText="1"/>
    </xf>
    <xf numFmtId="166" fontId="27" fillId="0" borderId="128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wrapText="1"/>
    </xf>
    <xf numFmtId="166" fontId="31" fillId="0" borderId="128" xfId="0" applyNumberFormat="1" applyFont="1" applyBorder="1" applyAlignment="1">
      <alignment horizontal="left" vertical="top" wrapText="1"/>
    </xf>
    <xf numFmtId="49" fontId="31" fillId="3" borderId="128" xfId="0" applyNumberFormat="1" applyFont="1" applyFill="1" applyBorder="1" applyAlignment="1">
      <alignment horizontal="center" vertical="top"/>
    </xf>
    <xf numFmtId="166" fontId="30" fillId="3" borderId="55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66" xfId="0" applyNumberFormat="1" applyFont="1" applyBorder="1" applyAlignment="1">
      <alignment horizontal="center" wrapText="1"/>
    </xf>
    <xf numFmtId="49" fontId="2" fillId="0" borderId="128" xfId="0" applyNumberFormat="1" applyFont="1" applyBorder="1" applyAlignment="1">
      <alignment horizontal="center" wrapText="1"/>
    </xf>
    <xf numFmtId="49" fontId="2" fillId="0" borderId="129" xfId="0" applyNumberFormat="1" applyFont="1" applyBorder="1" applyAlignment="1">
      <alignment horizontal="center" wrapText="1"/>
    </xf>
    <xf numFmtId="49" fontId="30" fillId="0" borderId="12" xfId="0" applyNumberFormat="1" applyFont="1" applyBorder="1" applyAlignment="1">
      <alignment horizontal="right" wrapText="1"/>
    </xf>
    <xf numFmtId="49" fontId="33" fillId="2" borderId="35" xfId="0" applyNumberFormat="1" applyFont="1" applyFill="1" applyBorder="1" applyAlignment="1">
      <alignment horizontal="center" vertical="top"/>
    </xf>
    <xf numFmtId="49" fontId="30" fillId="3" borderId="128" xfId="0" applyNumberFormat="1" applyFont="1" applyFill="1" applyBorder="1" applyAlignment="1">
      <alignment horizontal="center" vertical="top"/>
    </xf>
    <xf numFmtId="4" fontId="3" fillId="0" borderId="112" xfId="0" applyNumberFormat="1" applyFont="1" applyBorder="1" applyAlignment="1">
      <alignment horizontal="center" vertical="center"/>
    </xf>
    <xf numFmtId="4" fontId="27" fillId="0" borderId="128" xfId="0" applyNumberFormat="1" applyFont="1" applyBorder="1" applyAlignment="1">
      <alignment horizontal="center" vertical="center"/>
    </xf>
    <xf numFmtId="4" fontId="27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27" fillId="0" borderId="112" xfId="0" applyNumberFormat="1" applyFont="1" applyBorder="1" applyAlignment="1">
      <alignment horizontal="center" vertical="center"/>
    </xf>
    <xf numFmtId="4" fontId="27" fillId="0" borderId="118" xfId="0" applyNumberFormat="1" applyFont="1" applyBorder="1" applyAlignment="1">
      <alignment horizontal="center" vertical="center"/>
    </xf>
    <xf numFmtId="4" fontId="27" fillId="0" borderId="114" xfId="0" applyNumberFormat="1" applyFont="1" applyBorder="1" applyAlignment="1">
      <alignment horizontal="center" vertical="center"/>
    </xf>
    <xf numFmtId="4" fontId="3" fillId="0" borderId="128" xfId="0" applyNumberFormat="1" applyFont="1" applyBorder="1" applyAlignment="1">
      <alignment horizontal="center" vertical="center"/>
    </xf>
    <xf numFmtId="4" fontId="27" fillId="0" borderId="129" xfId="0" applyNumberFormat="1" applyFont="1" applyBorder="1" applyAlignment="1">
      <alignment horizontal="center" vertical="center"/>
    </xf>
    <xf numFmtId="4" fontId="27" fillId="0" borderId="63" xfId="0" applyNumberFormat="1" applyFont="1" applyBorder="1" applyAlignment="1">
      <alignment horizontal="center" vertical="center"/>
    </xf>
    <xf numFmtId="4" fontId="27" fillId="0" borderId="131" xfId="0" applyNumberFormat="1" applyFont="1" applyBorder="1" applyAlignment="1">
      <alignment horizontal="center" vertical="center"/>
    </xf>
    <xf numFmtId="4" fontId="27" fillId="0" borderId="134" xfId="0" applyNumberFormat="1" applyFont="1" applyBorder="1" applyAlignment="1">
      <alignment horizontal="center" vertical="center"/>
    </xf>
    <xf numFmtId="4" fontId="3" fillId="0" borderId="63" xfId="0" applyNumberFormat="1" applyFont="1" applyBorder="1" applyAlignment="1">
      <alignment horizontal="center" vertical="center"/>
    </xf>
    <xf numFmtId="0" fontId="0" fillId="0" borderId="0" xfId="0" applyFont="1" applyAlignment="1"/>
    <xf numFmtId="166" fontId="33" fillId="2" borderId="129" xfId="0" applyNumberFormat="1" applyFont="1" applyFill="1" applyBorder="1" applyAlignment="1">
      <alignment horizontal="left" vertical="top" wrapText="1"/>
    </xf>
    <xf numFmtId="4" fontId="4" fillId="0" borderId="129" xfId="0" applyNumberFormat="1" applyFont="1" applyBorder="1" applyAlignment="1">
      <alignment horizontal="center"/>
    </xf>
    <xf numFmtId="0" fontId="12" fillId="0" borderId="129" xfId="0" applyFont="1" applyBorder="1" applyAlignment="1">
      <alignment wrapText="1"/>
    </xf>
    <xf numFmtId="4" fontId="12" fillId="0" borderId="63" xfId="0" applyNumberFormat="1" applyFont="1" applyBorder="1" applyAlignment="1">
      <alignment horizontal="center"/>
    </xf>
    <xf numFmtId="4" fontId="12" fillId="0" borderId="60" xfId="0" applyNumberFormat="1" applyFont="1" applyBorder="1"/>
    <xf numFmtId="166" fontId="29" fillId="0" borderId="114" xfId="0" applyNumberFormat="1" applyFont="1" applyFill="1" applyBorder="1" applyAlignment="1">
      <alignment vertical="top" wrapText="1"/>
    </xf>
    <xf numFmtId="49" fontId="32" fillId="3" borderId="128" xfId="0" applyNumberFormat="1" applyFont="1" applyFill="1" applyBorder="1" applyAlignment="1">
      <alignment horizontal="center" vertical="top"/>
    </xf>
    <xf numFmtId="49" fontId="5" fillId="3" borderId="128" xfId="0" applyNumberFormat="1" applyFont="1" applyFill="1" applyBorder="1" applyAlignment="1">
      <alignment horizontal="center" vertical="top" wrapText="1"/>
    </xf>
    <xf numFmtId="49" fontId="5" fillId="2" borderId="137" xfId="0" applyNumberFormat="1" applyFont="1" applyFill="1" applyBorder="1" applyAlignment="1">
      <alignment horizontal="center" vertical="top"/>
    </xf>
    <xf numFmtId="0" fontId="12" fillId="0" borderId="104" xfId="0" applyFont="1" applyBorder="1" applyAlignment="1">
      <alignment wrapText="1"/>
    </xf>
    <xf numFmtId="49" fontId="30" fillId="3" borderId="114" xfId="0" applyNumberFormat="1" applyFont="1" applyFill="1" applyBorder="1" applyAlignment="1">
      <alignment horizontal="center" vertical="top"/>
    </xf>
    <xf numFmtId="166" fontId="30" fillId="3" borderId="117" xfId="0" applyNumberFormat="1" applyFont="1" applyFill="1" applyBorder="1" applyAlignment="1">
      <alignment horizontal="left" vertical="top" wrapText="1"/>
    </xf>
    <xf numFmtId="4" fontId="3" fillId="0" borderId="128" xfId="0" applyNumberFormat="1" applyFont="1" applyBorder="1" applyAlignment="1">
      <alignment vertical="center"/>
    </xf>
    <xf numFmtId="0" fontId="27" fillId="0" borderId="128" xfId="0" applyFont="1" applyBorder="1" applyAlignment="1">
      <alignment horizontal="left" vertical="top" wrapText="1"/>
    </xf>
    <xf numFmtId="4" fontId="3" fillId="0" borderId="128" xfId="0" applyNumberFormat="1" applyFont="1" applyBorder="1" applyAlignment="1">
      <alignment horizontal="left"/>
    </xf>
    <xf numFmtId="166" fontId="29" fillId="0" borderId="128" xfId="0" applyNumberFormat="1" applyFont="1" applyBorder="1" applyAlignment="1">
      <alignment horizontal="left" vertical="top" wrapText="1"/>
    </xf>
    <xf numFmtId="4" fontId="2" fillId="0" borderId="128" xfId="0" applyNumberFormat="1" applyFont="1" applyBorder="1" applyAlignment="1">
      <alignment wrapText="1"/>
    </xf>
    <xf numFmtId="4" fontId="31" fillId="0" borderId="12" xfId="0" applyNumberFormat="1" applyFont="1" applyBorder="1" applyAlignment="1">
      <alignment horizontal="center"/>
    </xf>
    <xf numFmtId="4" fontId="31" fillId="0" borderId="128" xfId="0" applyNumberFormat="1" applyFont="1" applyBorder="1" applyAlignment="1">
      <alignment horizontal="center"/>
    </xf>
    <xf numFmtId="4" fontId="31" fillId="0" borderId="129" xfId="0" applyNumberFormat="1" applyFont="1" applyBorder="1" applyAlignment="1">
      <alignment horizontal="center"/>
    </xf>
    <xf numFmtId="4" fontId="31" fillId="0" borderId="135" xfId="0" applyNumberFormat="1" applyFont="1" applyBorder="1" applyAlignment="1">
      <alignment horizontal="center"/>
    </xf>
    <xf numFmtId="49" fontId="31" fillId="0" borderId="72" xfId="0" applyNumberFormat="1" applyFont="1" applyBorder="1" applyAlignment="1">
      <alignment horizontal="right" wrapText="1"/>
    </xf>
    <xf numFmtId="4" fontId="3" fillId="0" borderId="112" xfId="0" applyNumberFormat="1" applyFont="1" applyBorder="1"/>
    <xf numFmtId="0" fontId="2" fillId="0" borderId="60" xfId="0" applyFont="1" applyBorder="1" applyAlignment="1">
      <alignment horizontal="center" vertical="center" wrapText="1"/>
    </xf>
    <xf numFmtId="166" fontId="31" fillId="2" borderId="128" xfId="0" applyNumberFormat="1" applyFont="1" applyFill="1" applyBorder="1" applyAlignment="1">
      <alignment horizontal="left" vertical="top" wrapText="1"/>
    </xf>
    <xf numFmtId="0" fontId="2" fillId="0" borderId="72" xfId="0" applyFont="1" applyBorder="1" applyAlignment="1">
      <alignment horizontal="center" vertical="center" wrapText="1"/>
    </xf>
    <xf numFmtId="4" fontId="2" fillId="0" borderId="112" xfId="0" applyNumberFormat="1" applyFont="1" applyBorder="1" applyAlignment="1">
      <alignment horizontal="center" vertical="center" wrapText="1"/>
    </xf>
    <xf numFmtId="166" fontId="34" fillId="0" borderId="72" xfId="0" applyNumberFormat="1" applyFont="1" applyBorder="1" applyAlignment="1">
      <alignment vertical="top" wrapText="1"/>
    </xf>
    <xf numFmtId="166" fontId="34" fillId="0" borderId="66" xfId="0" applyNumberFormat="1" applyFont="1" applyBorder="1" applyAlignment="1">
      <alignment vertical="top" wrapText="1"/>
    </xf>
    <xf numFmtId="0" fontId="31" fillId="0" borderId="124" xfId="0" applyFont="1" applyBorder="1" applyAlignment="1">
      <alignment horizontal="center" vertical="center" wrapText="1"/>
    </xf>
    <xf numFmtId="4" fontId="3" fillId="0" borderId="1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66" fontId="15" fillId="3" borderId="111" xfId="0" applyNumberFormat="1" applyFont="1" applyFill="1" applyBorder="1" applyAlignment="1">
      <alignment vertical="top" wrapText="1"/>
    </xf>
    <xf numFmtId="166" fontId="15" fillId="3" borderId="117" xfId="0" applyNumberFormat="1" applyFont="1" applyFill="1" applyBorder="1" applyAlignment="1">
      <alignment vertical="top" wrapText="1"/>
    </xf>
    <xf numFmtId="49" fontId="5" fillId="3" borderId="117" xfId="0" applyNumberFormat="1" applyFont="1" applyFill="1" applyBorder="1" applyAlignment="1">
      <alignment horizontal="center" vertical="top"/>
    </xf>
    <xf numFmtId="0" fontId="4" fillId="0" borderId="129" xfId="0" applyFont="1" applyBorder="1" applyAlignment="1">
      <alignment vertical="top" wrapText="1"/>
    </xf>
    <xf numFmtId="49" fontId="35" fillId="0" borderId="124" xfId="0" applyNumberFormat="1" applyFont="1" applyBorder="1" applyAlignment="1">
      <alignment horizontal="right" wrapText="1"/>
    </xf>
    <xf numFmtId="0" fontId="35" fillId="0" borderId="0" xfId="0" applyFont="1"/>
    <xf numFmtId="0" fontId="37" fillId="0" borderId="0" xfId="0" applyFont="1" applyAlignment="1"/>
    <xf numFmtId="4" fontId="31" fillId="0" borderId="128" xfId="0" applyNumberFormat="1" applyFont="1" applyBorder="1" applyAlignment="1">
      <alignment horizontal="center" vertical="center"/>
    </xf>
    <xf numFmtId="0" fontId="35" fillId="0" borderId="128" xfId="0" applyFont="1" applyBorder="1" applyAlignment="1">
      <alignment horizontal="left" wrapText="1"/>
    </xf>
    <xf numFmtId="4" fontId="35" fillId="0" borderId="128" xfId="0" applyNumberFormat="1" applyFont="1" applyBorder="1" applyAlignment="1">
      <alignment horizontal="center" vertical="center"/>
    </xf>
    <xf numFmtId="0" fontId="36" fillId="0" borderId="128" xfId="0" applyFont="1" applyBorder="1" applyAlignment="1">
      <alignment horizontal="left" wrapText="1"/>
    </xf>
    <xf numFmtId="2" fontId="3" fillId="0" borderId="128" xfId="0" applyNumberFormat="1" applyFont="1" applyBorder="1" applyAlignment="1">
      <alignment horizontal="center" vertical="center" wrapText="1"/>
    </xf>
    <xf numFmtId="2" fontId="27" fillId="0" borderId="128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49" fontId="5" fillId="0" borderId="12" xfId="0" applyNumberFormat="1" applyFont="1" applyFill="1" applyBorder="1" applyAlignment="1">
      <alignment horizontal="center" vertical="top"/>
    </xf>
    <xf numFmtId="166" fontId="7" fillId="0" borderId="63" xfId="0" applyNumberFormat="1" applyFont="1" applyFill="1" applyBorder="1" applyAlignment="1">
      <alignment horizontal="center" vertical="center"/>
    </xf>
    <xf numFmtId="166" fontId="7" fillId="0" borderId="60" xfId="0" applyNumberFormat="1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166" fontId="5" fillId="0" borderId="63" xfId="0" applyNumberFormat="1" applyFont="1" applyFill="1" applyBorder="1" applyAlignment="1">
      <alignment horizontal="center" vertical="center"/>
    </xf>
    <xf numFmtId="166" fontId="5" fillId="0" borderId="60" xfId="0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7" fillId="0" borderId="58" xfId="0" applyNumberFormat="1" applyFont="1" applyFill="1" applyBorder="1" applyAlignment="1">
      <alignment horizontal="center" vertical="center"/>
    </xf>
    <xf numFmtId="166" fontId="7" fillId="0" borderId="12" xfId="0" applyNumberFormat="1" applyFont="1" applyFill="1" applyBorder="1" applyAlignment="1">
      <alignment horizontal="center" vertical="center"/>
    </xf>
    <xf numFmtId="166" fontId="20" fillId="0" borderId="58" xfId="0" applyNumberFormat="1" applyFont="1" applyFill="1" applyBorder="1" applyAlignment="1">
      <alignment horizontal="center" vertical="center"/>
    </xf>
    <xf numFmtId="166" fontId="20" fillId="0" borderId="63" xfId="0" applyNumberFormat="1" applyFont="1" applyFill="1" applyBorder="1" applyAlignment="1">
      <alignment horizontal="center" vertical="center"/>
    </xf>
    <xf numFmtId="166" fontId="20" fillId="0" borderId="60" xfId="0" applyNumberFormat="1" applyFont="1" applyFill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center" vertical="top"/>
    </xf>
    <xf numFmtId="166" fontId="7" fillId="0" borderId="64" xfId="0" applyNumberFormat="1" applyFont="1" applyFill="1" applyBorder="1" applyAlignment="1">
      <alignment horizontal="center" vertical="center"/>
    </xf>
    <xf numFmtId="166" fontId="5" fillId="0" borderId="101" xfId="0" applyNumberFormat="1" applyFont="1" applyFill="1" applyBorder="1" applyAlignment="1">
      <alignment horizontal="center" vertical="center"/>
    </xf>
    <xf numFmtId="166" fontId="7" fillId="0" borderId="95" xfId="0" applyNumberFormat="1" applyFont="1" applyFill="1" applyBorder="1" applyAlignment="1">
      <alignment horizontal="center" vertical="center"/>
    </xf>
    <xf numFmtId="166" fontId="7" fillId="0" borderId="69" xfId="0" applyNumberFormat="1" applyFont="1" applyFill="1" applyBorder="1" applyAlignment="1">
      <alignment horizontal="center" vertical="center"/>
    </xf>
    <xf numFmtId="166" fontId="7" fillId="0" borderId="71" xfId="0" applyNumberFormat="1" applyFont="1" applyFill="1" applyBorder="1" applyAlignment="1">
      <alignment horizontal="center" vertical="center"/>
    </xf>
    <xf numFmtId="0" fontId="45" fillId="0" borderId="22" xfId="0" applyFont="1" applyBorder="1" applyAlignment="1">
      <alignment horizontal="right" vertical="top" wrapText="1"/>
    </xf>
    <xf numFmtId="0" fontId="13" fillId="0" borderId="0" xfId="0" applyFont="1" applyFill="1" applyAlignment="1">
      <alignment horizontal="left"/>
    </xf>
    <xf numFmtId="0" fontId="7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3" fontId="5" fillId="0" borderId="37" xfId="0" applyNumberFormat="1" applyFont="1" applyFill="1" applyBorder="1" applyAlignment="1">
      <alignment horizontal="center" vertical="center" wrapText="1"/>
    </xf>
    <xf numFmtId="164" fontId="5" fillId="0" borderId="39" xfId="0" applyNumberFormat="1" applyFont="1" applyFill="1" applyBorder="1" applyAlignment="1">
      <alignment horizontal="center" vertical="center" wrapText="1"/>
    </xf>
    <xf numFmtId="164" fontId="5" fillId="0" borderId="40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vertical="top"/>
    </xf>
    <xf numFmtId="0" fontId="9" fillId="0" borderId="41" xfId="0" applyFont="1" applyFill="1" applyBorder="1" applyAlignment="1">
      <alignment horizontal="center" vertical="top"/>
    </xf>
    <xf numFmtId="0" fontId="17" fillId="0" borderId="36" xfId="0" applyFont="1" applyFill="1" applyBorder="1" applyAlignment="1">
      <alignment vertical="top" wrapText="1"/>
    </xf>
    <xf numFmtId="166" fontId="5" fillId="0" borderId="49" xfId="0" applyNumberFormat="1" applyFont="1" applyFill="1" applyBorder="1" applyAlignment="1">
      <alignment vertical="top"/>
    </xf>
    <xf numFmtId="49" fontId="5" fillId="0" borderId="50" xfId="0" applyNumberFormat="1" applyFont="1" applyFill="1" applyBorder="1" applyAlignment="1">
      <alignment horizontal="center" vertical="top"/>
    </xf>
    <xf numFmtId="0" fontId="18" fillId="0" borderId="56" xfId="0" applyFont="1" applyFill="1" applyBorder="1" applyAlignment="1">
      <alignment horizontal="right" vertical="top" wrapText="1"/>
    </xf>
    <xf numFmtId="166" fontId="5" fillId="0" borderId="11" xfId="0" applyNumberFormat="1" applyFont="1" applyFill="1" applyBorder="1" applyAlignment="1">
      <alignment vertical="top"/>
    </xf>
    <xf numFmtId="49" fontId="38" fillId="0" borderId="12" xfId="0" applyNumberFormat="1" applyFont="1" applyFill="1" applyBorder="1" applyAlignment="1">
      <alignment horizontal="center" vertical="top"/>
    </xf>
    <xf numFmtId="166" fontId="39" fillId="0" borderId="57" xfId="0" applyNumberFormat="1" applyFont="1" applyFill="1" applyBorder="1" applyAlignment="1">
      <alignment horizontal="center" vertical="center"/>
    </xf>
    <xf numFmtId="166" fontId="39" fillId="0" borderId="112" xfId="0" applyNumberFormat="1" applyFont="1" applyFill="1" applyBorder="1" applyAlignment="1">
      <alignment horizontal="center" vertical="center" wrapText="1"/>
    </xf>
    <xf numFmtId="166" fontId="39" fillId="0" borderId="12" xfId="0" applyNumberFormat="1" applyFont="1" applyFill="1" applyBorder="1" applyAlignment="1">
      <alignment horizontal="center" vertical="center" wrapText="1"/>
    </xf>
    <xf numFmtId="166" fontId="39" fillId="0" borderId="17" xfId="0" applyNumberFormat="1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/>
    </xf>
    <xf numFmtId="4" fontId="40" fillId="0" borderId="17" xfId="0" applyNumberFormat="1" applyFont="1" applyFill="1" applyBorder="1" applyAlignment="1">
      <alignment horizontal="center" vertical="center"/>
    </xf>
    <xf numFmtId="4" fontId="40" fillId="0" borderId="112" xfId="0" applyNumberFormat="1" applyFont="1" applyFill="1" applyBorder="1" applyAlignment="1">
      <alignment horizontal="center" vertical="center"/>
    </xf>
    <xf numFmtId="10" fontId="41" fillId="0" borderId="72" xfId="0" applyNumberFormat="1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right" vertical="top" wrapText="1"/>
    </xf>
    <xf numFmtId="166" fontId="5" fillId="0" borderId="59" xfId="0" applyNumberFormat="1" applyFont="1" applyFill="1" applyBorder="1" applyAlignment="1">
      <alignment vertical="top"/>
    </xf>
    <xf numFmtId="49" fontId="38" fillId="0" borderId="60" xfId="0" applyNumberFormat="1" applyFont="1" applyFill="1" applyBorder="1" applyAlignment="1">
      <alignment horizontal="center" vertical="top"/>
    </xf>
    <xf numFmtId="166" fontId="39" fillId="0" borderId="62" xfId="0" applyNumberFormat="1" applyFont="1" applyFill="1" applyBorder="1" applyAlignment="1">
      <alignment horizontal="center" vertical="center"/>
    </xf>
    <xf numFmtId="166" fontId="39" fillId="0" borderId="63" xfId="0" applyNumberFormat="1" applyFont="1" applyFill="1" applyBorder="1" applyAlignment="1">
      <alignment horizontal="center" vertical="center" wrapText="1"/>
    </xf>
    <xf numFmtId="166" fontId="39" fillId="0" borderId="60" xfId="0" applyNumberFormat="1" applyFont="1" applyFill="1" applyBorder="1" applyAlignment="1">
      <alignment horizontal="center" vertical="center" wrapText="1"/>
    </xf>
    <xf numFmtId="166" fontId="39" fillId="0" borderId="101" xfId="0" applyNumberFormat="1" applyFont="1" applyFill="1" applyBorder="1" applyAlignment="1">
      <alignment horizontal="center" vertical="center" wrapText="1"/>
    </xf>
    <xf numFmtId="4" fontId="40" fillId="0" borderId="59" xfId="0" applyNumberFormat="1" applyFont="1" applyFill="1" applyBorder="1" applyAlignment="1">
      <alignment horizontal="center" vertical="center"/>
    </xf>
    <xf numFmtId="4" fontId="40" fillId="0" borderId="101" xfId="0" applyNumberFormat="1" applyFont="1" applyFill="1" applyBorder="1" applyAlignment="1">
      <alignment horizontal="center" vertical="center"/>
    </xf>
    <xf numFmtId="4" fontId="40" fillId="0" borderId="63" xfId="0" applyNumberFormat="1" applyFont="1" applyFill="1" applyBorder="1" applyAlignment="1">
      <alignment horizontal="center" vertical="center"/>
    </xf>
    <xf numFmtId="10" fontId="41" fillId="0" borderId="121" xfId="0" applyNumberFormat="1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right" vertical="top" wrapText="1"/>
    </xf>
    <xf numFmtId="49" fontId="38" fillId="0" borderId="104" xfId="0" applyNumberFormat="1" applyFont="1" applyFill="1" applyBorder="1" applyAlignment="1">
      <alignment horizontal="center" vertical="top"/>
    </xf>
    <xf numFmtId="0" fontId="42" fillId="0" borderId="91" xfId="0" applyFont="1" applyFill="1" applyBorder="1" applyAlignment="1">
      <alignment horizontal="right" vertical="top" wrapText="1"/>
    </xf>
    <xf numFmtId="0" fontId="43" fillId="0" borderId="63" xfId="0" applyFont="1" applyFill="1" applyBorder="1" applyAlignment="1">
      <alignment horizontal="center" vertical="center" wrapText="1"/>
    </xf>
    <xf numFmtId="166" fontId="43" fillId="0" borderId="60" xfId="0" applyNumberFormat="1" applyFont="1" applyFill="1" applyBorder="1" applyAlignment="1">
      <alignment horizontal="center" vertical="center" wrapText="1"/>
    </xf>
    <xf numFmtId="166" fontId="43" fillId="0" borderId="63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right" vertical="top" wrapText="1"/>
    </xf>
    <xf numFmtId="166" fontId="5" fillId="0" borderId="68" xfId="0" applyNumberFormat="1" applyFont="1" applyFill="1" applyBorder="1" applyAlignment="1">
      <alignment vertical="top"/>
    </xf>
    <xf numFmtId="49" fontId="5" fillId="0" borderId="69" xfId="0" applyNumberFormat="1" applyFont="1" applyFill="1" applyBorder="1" applyAlignment="1">
      <alignment horizontal="center" vertical="top"/>
    </xf>
    <xf numFmtId="0" fontId="18" fillId="0" borderId="22" xfId="0" applyFont="1" applyFill="1" applyBorder="1" applyAlignment="1">
      <alignment horizontal="right" vertical="top" wrapText="1"/>
    </xf>
    <xf numFmtId="4" fontId="43" fillId="0" borderId="11" xfId="0" applyNumberFormat="1" applyFont="1" applyFill="1" applyBorder="1" applyAlignment="1">
      <alignment horizontal="center" vertical="center"/>
    </xf>
    <xf numFmtId="4" fontId="43" fillId="0" borderId="12" xfId="0" applyNumberFormat="1" applyFont="1" applyFill="1" applyBorder="1" applyAlignment="1">
      <alignment horizontal="center" vertical="center"/>
    </xf>
    <xf numFmtId="4" fontId="39" fillId="0" borderId="72" xfId="0" applyNumberFormat="1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right" vertical="top" wrapText="1"/>
    </xf>
    <xf numFmtId="166" fontId="15" fillId="0" borderId="48" xfId="0" applyNumberFormat="1" applyFont="1" applyFill="1" applyBorder="1" applyAlignment="1">
      <alignment vertical="top"/>
    </xf>
    <xf numFmtId="166" fontId="5" fillId="0" borderId="74" xfId="0" applyNumberFormat="1" applyFont="1" applyFill="1" applyBorder="1" applyAlignment="1">
      <alignment horizontal="center" vertical="top"/>
    </xf>
    <xf numFmtId="0" fontId="5" fillId="0" borderId="48" xfId="0" applyFont="1" applyFill="1" applyBorder="1" applyAlignment="1">
      <alignment horizontal="right" vertical="top" wrapText="1"/>
    </xf>
    <xf numFmtId="166" fontId="15" fillId="0" borderId="44" xfId="0" applyNumberFormat="1" applyFont="1" applyFill="1" applyBorder="1" applyAlignment="1">
      <alignment vertical="top"/>
    </xf>
    <xf numFmtId="166" fontId="5" fillId="0" borderId="45" xfId="0" applyNumberFormat="1" applyFont="1" applyFill="1" applyBorder="1" applyAlignment="1">
      <alignment horizontal="center" vertical="top"/>
    </xf>
    <xf numFmtId="0" fontId="5" fillId="0" borderId="90" xfId="0" applyFont="1" applyFill="1" applyBorder="1" applyAlignment="1">
      <alignment horizontal="right" vertical="top" wrapText="1"/>
    </xf>
    <xf numFmtId="0" fontId="5" fillId="0" borderId="36" xfId="0" applyFont="1" applyFill="1" applyBorder="1" applyAlignment="1">
      <alignment horizontal="right" vertical="top" wrapText="1"/>
    </xf>
    <xf numFmtId="0" fontId="45" fillId="0" borderId="56" xfId="0" applyFont="1" applyFill="1" applyBorder="1" applyAlignment="1">
      <alignment horizontal="right" vertical="top" wrapText="1"/>
    </xf>
    <xf numFmtId="0" fontId="46" fillId="0" borderId="22" xfId="0" applyFont="1" applyFill="1" applyBorder="1" applyAlignment="1">
      <alignment horizontal="right" vertical="top" wrapText="1"/>
    </xf>
    <xf numFmtId="49" fontId="5" fillId="0" borderId="13" xfId="0" applyNumberFormat="1" applyFont="1" applyFill="1" applyBorder="1" applyAlignment="1">
      <alignment horizontal="center" vertical="top"/>
    </xf>
    <xf numFmtId="166" fontId="7" fillId="0" borderId="49" xfId="0" applyNumberFormat="1" applyFont="1" applyFill="1" applyBorder="1" applyAlignment="1">
      <alignment horizontal="center" vertical="center"/>
    </xf>
    <xf numFmtId="166" fontId="7" fillId="0" borderId="50" xfId="0" applyNumberFormat="1" applyFont="1" applyFill="1" applyBorder="1" applyAlignment="1">
      <alignment horizontal="center" vertical="center"/>
    </xf>
    <xf numFmtId="166" fontId="7" fillId="0" borderId="67" xfId="0" applyNumberFormat="1" applyFont="1" applyFill="1" applyBorder="1" applyAlignment="1">
      <alignment horizontal="center" vertical="center"/>
    </xf>
    <xf numFmtId="166" fontId="20" fillId="0" borderId="50" xfId="0" applyNumberFormat="1" applyFont="1" applyFill="1" applyBorder="1" applyAlignment="1">
      <alignment horizontal="center" vertical="center"/>
    </xf>
    <xf numFmtId="0" fontId="45" fillId="0" borderId="102" xfId="0" applyFont="1" applyFill="1" applyBorder="1" applyAlignment="1">
      <alignment horizontal="right" vertical="top" wrapText="1"/>
    </xf>
    <xf numFmtId="166" fontId="7" fillId="0" borderId="11" xfId="0" applyNumberFormat="1" applyFont="1" applyFill="1" applyBorder="1" applyAlignment="1">
      <alignment horizontal="center" vertical="center"/>
    </xf>
    <xf numFmtId="166" fontId="20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right" vertical="top" wrapText="1"/>
    </xf>
    <xf numFmtId="166" fontId="20" fillId="0" borderId="12" xfId="0" applyNumberFormat="1" applyFont="1" applyFill="1" applyBorder="1" applyAlignment="1">
      <alignment horizontal="center" vertical="center"/>
    </xf>
    <xf numFmtId="49" fontId="5" fillId="0" borderId="13" xfId="0" quotePrefix="1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2" fontId="7" fillId="0" borderId="69" xfId="0" applyNumberFormat="1" applyFont="1" applyFill="1" applyBorder="1" applyAlignment="1">
      <alignment horizontal="center" vertical="center"/>
    </xf>
    <xf numFmtId="2" fontId="20" fillId="0" borderId="69" xfId="0" applyNumberFormat="1" applyFont="1" applyFill="1" applyBorder="1" applyAlignment="1">
      <alignment horizontal="center" vertical="center"/>
    </xf>
    <xf numFmtId="167" fontId="5" fillId="0" borderId="50" xfId="0" applyNumberFormat="1" applyFont="1" applyFill="1" applyBorder="1" applyAlignment="1">
      <alignment horizontal="center" vertical="top"/>
    </xf>
    <xf numFmtId="167" fontId="5" fillId="0" borderId="12" xfId="0" applyNumberFormat="1" applyFont="1" applyFill="1" applyBorder="1" applyAlignment="1">
      <alignment horizontal="center" vertical="top"/>
    </xf>
    <xf numFmtId="167" fontId="5" fillId="0" borderId="69" xfId="0" applyNumberFormat="1" applyFont="1" applyFill="1" applyBorder="1" applyAlignment="1">
      <alignment horizontal="center" vertical="top"/>
    </xf>
    <xf numFmtId="166" fontId="5" fillId="0" borderId="22" xfId="0" applyNumberFormat="1" applyFont="1" applyFill="1" applyBorder="1" applyAlignment="1">
      <alignment vertical="top"/>
    </xf>
    <xf numFmtId="167" fontId="5" fillId="0" borderId="22" xfId="0" applyNumberFormat="1" applyFont="1" applyFill="1" applyBorder="1" applyAlignment="1">
      <alignment horizontal="center" vertical="top"/>
    </xf>
    <xf numFmtId="166" fontId="5" fillId="0" borderId="73" xfId="0" applyNumberFormat="1" applyFont="1" applyFill="1" applyBorder="1" applyAlignment="1">
      <alignment vertical="top"/>
    </xf>
    <xf numFmtId="0" fontId="18" fillId="0" borderId="102" xfId="0" applyFont="1" applyFill="1" applyBorder="1" applyAlignment="1">
      <alignment horizontal="right" vertical="top" wrapText="1"/>
    </xf>
    <xf numFmtId="0" fontId="18" fillId="0" borderId="23" xfId="0" applyFont="1" applyFill="1" applyBorder="1" applyAlignment="1">
      <alignment horizontal="right" vertical="top" wrapText="1"/>
    </xf>
    <xf numFmtId="0" fontId="5" fillId="0" borderId="56" xfId="0" applyFont="1" applyFill="1" applyBorder="1" applyAlignment="1">
      <alignment horizontal="right" vertical="top" wrapText="1"/>
    </xf>
    <xf numFmtId="0" fontId="18" fillId="0" borderId="73" xfId="0" applyFont="1" applyFill="1" applyBorder="1" applyAlignment="1">
      <alignment horizontal="right" vertical="top" wrapText="1"/>
    </xf>
    <xf numFmtId="0" fontId="18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0" fillId="0" borderId="0" xfId="0" applyFont="1" applyFill="1" applyAlignment="1"/>
    <xf numFmtId="0" fontId="2" fillId="0" borderId="0" xfId="0" applyFont="1" applyFill="1" applyAlignment="1">
      <alignment horizontal="center"/>
    </xf>
    <xf numFmtId="4" fontId="20" fillId="4" borderId="17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166" fontId="5" fillId="0" borderId="12" xfId="0" applyNumberFormat="1" applyFont="1" applyBorder="1" applyAlignment="1">
      <alignment vertical="top"/>
    </xf>
    <xf numFmtId="166" fontId="7" fillId="4" borderId="12" xfId="0" applyNumberFormat="1" applyFont="1" applyFill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10" fontId="18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wrapText="1"/>
    </xf>
    <xf numFmtId="166" fontId="7" fillId="4" borderId="22" xfId="0" applyNumberFormat="1" applyFont="1" applyFill="1" applyBorder="1" applyAlignment="1">
      <alignment horizontal="center" vertical="center"/>
    </xf>
    <xf numFmtId="166" fontId="7" fillId="4" borderId="112" xfId="0" applyNumberFormat="1" applyFont="1" applyFill="1" applyBorder="1" applyAlignment="1">
      <alignment horizontal="center" vertical="center"/>
    </xf>
    <xf numFmtId="166" fontId="7" fillId="4" borderId="17" xfId="0" applyNumberFormat="1" applyFont="1" applyFill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" fontId="18" fillId="0" borderId="72" xfId="0" applyNumberFormat="1" applyFont="1" applyBorder="1" applyAlignment="1">
      <alignment horizontal="center" vertical="center"/>
    </xf>
    <xf numFmtId="10" fontId="18" fillId="0" borderId="72" xfId="0" applyNumberFormat="1" applyFont="1" applyBorder="1" applyAlignment="1">
      <alignment horizontal="center" vertical="center"/>
    </xf>
    <xf numFmtId="0" fontId="48" fillId="0" borderId="102" xfId="0" applyFont="1" applyBorder="1" applyAlignment="1">
      <alignment wrapText="1"/>
    </xf>
    <xf numFmtId="166" fontId="20" fillId="4" borderId="22" xfId="0" applyNumberFormat="1" applyFont="1" applyFill="1" applyBorder="1" applyAlignment="1">
      <alignment horizontal="center" vertical="center"/>
    </xf>
    <xf numFmtId="166" fontId="20" fillId="4" borderId="12" xfId="0" applyNumberFormat="1" applyFont="1" applyFill="1" applyBorder="1" applyAlignment="1">
      <alignment horizontal="center" vertical="center"/>
    </xf>
    <xf numFmtId="0" fontId="48" fillId="0" borderId="22" xfId="0" applyFont="1" applyBorder="1" applyAlignment="1">
      <alignment wrapText="1"/>
    </xf>
    <xf numFmtId="0" fontId="3" fillId="4" borderId="0" xfId="0" applyFont="1" applyFill="1" applyAlignment="1">
      <alignment horizontal="center" vertical="center"/>
    </xf>
    <xf numFmtId="4" fontId="7" fillId="4" borderId="11" xfId="0" applyNumberFormat="1" applyFont="1" applyFill="1" applyBorder="1" applyAlignment="1">
      <alignment horizontal="center" vertical="center"/>
    </xf>
    <xf numFmtId="4" fontId="7" fillId="4" borderId="12" xfId="0" applyNumberFormat="1" applyFont="1" applyFill="1" applyBorder="1" applyAlignment="1">
      <alignment horizontal="center" vertical="center"/>
    </xf>
    <xf numFmtId="4" fontId="7" fillId="4" borderId="17" xfId="0" applyNumberFormat="1" applyFont="1" applyFill="1" applyBorder="1" applyAlignment="1">
      <alignment horizontal="center" vertical="center"/>
    </xf>
    <xf numFmtId="166" fontId="7" fillId="4" borderId="23" xfId="0" applyNumberFormat="1" applyFont="1" applyFill="1" applyBorder="1" applyAlignment="1">
      <alignment horizontal="center" vertical="center"/>
    </xf>
    <xf numFmtId="166" fontId="7" fillId="4" borderId="113" xfId="0" applyNumberFormat="1" applyFont="1" applyFill="1" applyBorder="1" applyAlignment="1">
      <alignment horizontal="center" vertical="center"/>
    </xf>
    <xf numFmtId="166" fontId="7" fillId="4" borderId="69" xfId="0" applyNumberFormat="1" applyFont="1" applyFill="1" applyBorder="1" applyAlignment="1">
      <alignment horizontal="center" vertical="center"/>
    </xf>
    <xf numFmtId="166" fontId="7" fillId="4" borderId="71" xfId="0" applyNumberFormat="1" applyFont="1" applyFill="1" applyBorder="1" applyAlignment="1">
      <alignment horizontal="center" vertical="center"/>
    </xf>
    <xf numFmtId="166" fontId="20" fillId="4" borderId="69" xfId="0" applyNumberFormat="1" applyFont="1" applyFill="1" applyBorder="1" applyAlignment="1">
      <alignment horizontal="center" vertical="center"/>
    </xf>
    <xf numFmtId="4" fontId="18" fillId="0" borderId="59" xfId="0" applyNumberFormat="1" applyFont="1" applyBorder="1" applyAlignment="1">
      <alignment horizontal="center" vertical="center"/>
    </xf>
    <xf numFmtId="4" fontId="18" fillId="0" borderId="66" xfId="0" applyNumberFormat="1" applyFont="1" applyBorder="1" applyAlignment="1">
      <alignment horizontal="center" vertical="center"/>
    </xf>
    <xf numFmtId="10" fontId="18" fillId="0" borderId="66" xfId="0" applyNumberFormat="1" applyFont="1" applyBorder="1" applyAlignment="1">
      <alignment horizontal="center" vertical="center"/>
    </xf>
    <xf numFmtId="0" fontId="49" fillId="0" borderId="22" xfId="0" applyFont="1" applyBorder="1" applyAlignment="1">
      <alignment wrapText="1"/>
    </xf>
    <xf numFmtId="4" fontId="18" fillId="0" borderId="22" xfId="0" applyNumberFormat="1" applyFont="1" applyBorder="1" applyAlignment="1">
      <alignment horizontal="center" vertical="center"/>
    </xf>
    <xf numFmtId="10" fontId="18" fillId="0" borderId="86" xfId="0" applyNumberFormat="1" applyFont="1" applyBorder="1" applyAlignment="1">
      <alignment horizontal="center" vertical="center"/>
    </xf>
    <xf numFmtId="166" fontId="7" fillId="4" borderId="109" xfId="0" applyNumberFormat="1" applyFont="1" applyFill="1" applyBorder="1" applyAlignment="1">
      <alignment horizontal="center" vertical="center"/>
    </xf>
    <xf numFmtId="166" fontId="7" fillId="4" borderId="50" xfId="0" applyNumberFormat="1" applyFont="1" applyFill="1" applyBorder="1" applyAlignment="1">
      <alignment horizontal="center" vertical="center"/>
    </xf>
    <xf numFmtId="4" fontId="18" fillId="4" borderId="49" xfId="0" applyNumberFormat="1" applyFont="1" applyFill="1" applyBorder="1" applyAlignment="1">
      <alignment horizontal="center" vertical="center"/>
    </xf>
    <xf numFmtId="4" fontId="18" fillId="4" borderId="67" xfId="0" applyNumberFormat="1" applyFont="1" applyFill="1" applyBorder="1" applyAlignment="1">
      <alignment horizontal="center" vertical="center"/>
    </xf>
    <xf numFmtId="4" fontId="18" fillId="4" borderId="110" xfId="0" applyNumberFormat="1" applyFont="1" applyFill="1" applyBorder="1" applyAlignment="1">
      <alignment horizontal="center" vertical="center"/>
    </xf>
    <xf numFmtId="10" fontId="18" fillId="0" borderId="111" xfId="0" applyNumberFormat="1" applyFont="1" applyBorder="1" applyAlignment="1">
      <alignment horizontal="center" vertical="center"/>
    </xf>
    <xf numFmtId="166" fontId="20" fillId="4" borderId="109" xfId="0" applyNumberFormat="1" applyFont="1" applyFill="1" applyBorder="1" applyAlignment="1">
      <alignment horizontal="center" vertical="center"/>
    </xf>
    <xf numFmtId="4" fontId="18" fillId="4" borderId="11" xfId="0" applyNumberFormat="1" applyFont="1" applyFill="1" applyBorder="1" applyAlignment="1">
      <alignment horizontal="center" vertical="center"/>
    </xf>
    <xf numFmtId="4" fontId="18" fillId="4" borderId="17" xfId="0" applyNumberFormat="1" applyFont="1" applyFill="1" applyBorder="1" applyAlignment="1">
      <alignment horizontal="center" vertical="center"/>
    </xf>
    <xf numFmtId="4" fontId="18" fillId="4" borderId="100" xfId="0" applyNumberFormat="1" applyFont="1" applyFill="1" applyBorder="1" applyAlignment="1">
      <alignment horizontal="center" vertical="center"/>
    </xf>
    <xf numFmtId="166" fontId="20" fillId="4" borderId="112" xfId="0" applyNumberFormat="1" applyFont="1" applyFill="1" applyBorder="1" applyAlignment="1">
      <alignment horizontal="center" vertical="center"/>
    </xf>
    <xf numFmtId="166" fontId="7" fillId="0" borderId="112" xfId="0" applyNumberFormat="1" applyFont="1" applyBorder="1" applyAlignment="1">
      <alignment horizontal="center" vertical="center"/>
    </xf>
    <xf numFmtId="4" fontId="18" fillId="0" borderId="49" xfId="0" applyNumberFormat="1" applyFont="1" applyBorder="1" applyAlignment="1">
      <alignment horizontal="center" vertical="center"/>
    </xf>
    <xf numFmtId="4" fontId="18" fillId="0" borderId="67" xfId="0" applyNumberFormat="1" applyFont="1" applyBorder="1" applyAlignment="1">
      <alignment horizontal="center" vertical="center"/>
    </xf>
    <xf numFmtId="4" fontId="18" fillId="0" borderId="110" xfId="0" applyNumberFormat="1" applyFont="1" applyBorder="1" applyAlignment="1">
      <alignment horizontal="center" vertical="center"/>
    </xf>
    <xf numFmtId="166" fontId="7" fillId="0" borderId="113" xfId="0" applyNumberFormat="1" applyFont="1" applyBorder="1" applyAlignment="1">
      <alignment horizontal="center" vertical="center"/>
    </xf>
    <xf numFmtId="4" fontId="18" fillId="0" borderId="17" xfId="0" applyNumberFormat="1" applyFont="1" applyBorder="1" applyAlignment="1">
      <alignment horizontal="center" vertical="center"/>
    </xf>
    <xf numFmtId="4" fontId="18" fillId="0" borderId="100" xfId="0" applyNumberFormat="1" applyFont="1" applyBorder="1" applyAlignment="1">
      <alignment horizontal="center" vertical="center"/>
    </xf>
    <xf numFmtId="166" fontId="20" fillId="4" borderId="113" xfId="0" applyNumberFormat="1" applyFont="1" applyFill="1" applyBorder="1" applyAlignment="1">
      <alignment horizontal="center" vertical="center"/>
    </xf>
    <xf numFmtId="166" fontId="5" fillId="4" borderId="113" xfId="0" applyNumberFormat="1" applyFont="1" applyFill="1" applyBorder="1" applyAlignment="1">
      <alignment horizontal="center" vertical="center"/>
    </xf>
    <xf numFmtId="166" fontId="5" fillId="4" borderId="69" xfId="0" applyNumberFormat="1" applyFont="1" applyFill="1" applyBorder="1" applyAlignment="1">
      <alignment horizontal="center" vertical="center"/>
    </xf>
    <xf numFmtId="166" fontId="5" fillId="4" borderId="71" xfId="0" applyNumberFormat="1" applyFont="1" applyFill="1" applyBorder="1" applyAlignment="1">
      <alignment horizontal="center" vertical="center"/>
    </xf>
    <xf numFmtId="166" fontId="7" fillId="4" borderId="115" xfId="0" applyNumberFormat="1" applyFont="1" applyFill="1" applyBorder="1" applyAlignment="1">
      <alignment horizontal="center" vertical="center"/>
    </xf>
    <xf numFmtId="166" fontId="7" fillId="4" borderId="104" xfId="0" applyNumberFormat="1" applyFont="1" applyFill="1" applyBorder="1" applyAlignment="1">
      <alignment horizontal="center" vertical="center"/>
    </xf>
    <xf numFmtId="166" fontId="7" fillId="0" borderId="101" xfId="0" applyNumberFormat="1" applyFont="1" applyBorder="1" applyAlignment="1">
      <alignment horizontal="center" vertical="center"/>
    </xf>
    <xf numFmtId="166" fontId="7" fillId="0" borderId="63" xfId="0" applyNumberFormat="1" applyFont="1" applyBorder="1" applyAlignment="1">
      <alignment horizontal="center" vertical="center"/>
    </xf>
    <xf numFmtId="0" fontId="5" fillId="5" borderId="48" xfId="0" applyFont="1" applyFill="1" applyBorder="1" applyAlignment="1">
      <alignment horizontal="right" wrapText="1"/>
    </xf>
    <xf numFmtId="166" fontId="21" fillId="5" borderId="125" xfId="0" applyNumberFormat="1" applyFont="1" applyFill="1" applyBorder="1" applyAlignment="1">
      <alignment vertical="top"/>
    </xf>
    <xf numFmtId="166" fontId="9" fillId="5" borderId="126" xfId="0" applyNumberFormat="1" applyFont="1" applyFill="1" applyBorder="1" applyAlignment="1">
      <alignment horizontal="center" vertical="top"/>
    </xf>
    <xf numFmtId="0" fontId="9" fillId="5" borderId="125" xfId="0" applyFont="1" applyFill="1" applyBorder="1" applyAlignment="1">
      <alignment horizontal="right" vertical="top" wrapText="1"/>
    </xf>
    <xf numFmtId="0" fontId="5" fillId="6" borderId="23" xfId="0" applyFont="1" applyFill="1" applyBorder="1" applyAlignment="1">
      <alignment horizontal="right" vertical="top" wrapText="1"/>
    </xf>
    <xf numFmtId="166" fontId="5" fillId="7" borderId="49" xfId="0" applyNumberFormat="1" applyFont="1" applyFill="1" applyBorder="1" applyAlignment="1">
      <alignment vertical="top"/>
    </xf>
    <xf numFmtId="49" fontId="5" fillId="7" borderId="50" xfId="0" applyNumberFormat="1" applyFont="1" applyFill="1" applyBorder="1" applyAlignment="1">
      <alignment horizontal="center" vertical="top"/>
    </xf>
    <xf numFmtId="0" fontId="5" fillId="7" borderId="22" xfId="0" applyFont="1" applyFill="1" applyBorder="1" applyAlignment="1">
      <alignment wrapText="1"/>
    </xf>
    <xf numFmtId="0" fontId="18" fillId="7" borderId="73" xfId="0" applyFont="1" applyFill="1" applyBorder="1" applyAlignment="1">
      <alignment horizontal="right" vertical="top" wrapText="1"/>
    </xf>
    <xf numFmtId="0" fontId="18" fillId="7" borderId="22" xfId="0" applyFont="1" applyFill="1" applyBorder="1" applyAlignment="1">
      <alignment horizontal="right" vertical="top" wrapText="1"/>
    </xf>
    <xf numFmtId="0" fontId="18" fillId="8" borderId="22" xfId="0" applyFont="1" applyFill="1" applyBorder="1" applyAlignment="1">
      <alignment horizontal="right" vertical="top" wrapText="1"/>
    </xf>
    <xf numFmtId="166" fontId="5" fillId="9" borderId="48" xfId="0" applyNumberFormat="1" applyFont="1" applyFill="1" applyBorder="1" applyAlignment="1">
      <alignment vertical="top"/>
    </xf>
    <xf numFmtId="49" fontId="5" fillId="9" borderId="35" xfId="0" applyNumberFormat="1" applyFont="1" applyFill="1" applyBorder="1" applyAlignment="1">
      <alignment horizontal="center" vertical="top"/>
    </xf>
    <xf numFmtId="0" fontId="18" fillId="9" borderId="22" xfId="0" applyFont="1" applyFill="1" applyBorder="1" applyAlignment="1">
      <alignment horizontal="right" vertical="top" wrapText="1"/>
    </xf>
    <xf numFmtId="166" fontId="5" fillId="9" borderId="91" xfId="0" applyNumberFormat="1" applyFont="1" applyFill="1" applyBorder="1" applyAlignment="1">
      <alignment vertical="top"/>
    </xf>
    <xf numFmtId="0" fontId="18" fillId="9" borderId="102" xfId="0" applyFont="1" applyFill="1" applyBorder="1" applyAlignment="1">
      <alignment horizontal="right" vertical="top" wrapText="1"/>
    </xf>
    <xf numFmtId="166" fontId="5" fillId="9" borderId="56" xfId="0" applyNumberFormat="1" applyFont="1" applyFill="1" applyBorder="1" applyAlignment="1">
      <alignment vertical="top"/>
    </xf>
    <xf numFmtId="49" fontId="5" fillId="9" borderId="52" xfId="0" applyNumberFormat="1" applyFont="1" applyFill="1" applyBorder="1" applyAlignment="1">
      <alignment horizontal="center" vertical="top"/>
    </xf>
    <xf numFmtId="166" fontId="5" fillId="9" borderId="36" xfId="0" applyNumberFormat="1" applyFont="1" applyFill="1" applyBorder="1" applyAlignment="1">
      <alignment vertical="top"/>
    </xf>
    <xf numFmtId="0" fontId="5" fillId="9" borderId="22" xfId="0" applyFont="1" applyFill="1" applyBorder="1" applyAlignment="1">
      <alignment horizontal="right" vertical="top" wrapText="1"/>
    </xf>
    <xf numFmtId="0" fontId="5" fillId="9" borderId="90" xfId="0" applyFont="1" applyFill="1" applyBorder="1" applyAlignment="1">
      <alignment horizontal="right" vertical="top" wrapText="1"/>
    </xf>
    <xf numFmtId="166" fontId="5" fillId="9" borderId="53" xfId="0" applyNumberFormat="1" applyFont="1" applyFill="1" applyBorder="1" applyAlignment="1">
      <alignment vertical="top"/>
    </xf>
    <xf numFmtId="49" fontId="5" fillId="9" borderId="75" xfId="0" applyNumberFormat="1" applyFont="1" applyFill="1" applyBorder="1" applyAlignment="1">
      <alignment horizontal="center" vertical="top" wrapText="1"/>
    </xf>
    <xf numFmtId="0" fontId="18" fillId="9" borderId="48" xfId="0" applyFont="1" applyFill="1" applyBorder="1" applyAlignment="1">
      <alignment horizontal="right" vertical="top" wrapText="1"/>
    </xf>
    <xf numFmtId="0" fontId="18" fillId="9" borderId="56" xfId="0" applyFont="1" applyFill="1" applyBorder="1" applyAlignment="1">
      <alignment horizontal="right" vertical="top" wrapText="1"/>
    </xf>
    <xf numFmtId="49" fontId="5" fillId="9" borderId="75" xfId="0" applyNumberFormat="1" applyFont="1" applyFill="1" applyBorder="1" applyAlignment="1">
      <alignment horizontal="center" vertical="top"/>
    </xf>
    <xf numFmtId="49" fontId="5" fillId="9" borderId="78" xfId="0" applyNumberFormat="1" applyFont="1" applyFill="1" applyBorder="1" applyAlignment="1">
      <alignment horizontal="center" vertical="top"/>
    </xf>
    <xf numFmtId="166" fontId="5" fillId="9" borderId="77" xfId="0" applyNumberFormat="1" applyFont="1" applyFill="1" applyBorder="1" applyAlignment="1">
      <alignment vertical="top"/>
    </xf>
    <xf numFmtId="49" fontId="5" fillId="9" borderId="80" xfId="0" applyNumberFormat="1" applyFont="1" applyFill="1" applyBorder="1" applyAlignment="1">
      <alignment horizontal="center" vertical="top"/>
    </xf>
    <xf numFmtId="0" fontId="5" fillId="9" borderId="78" xfId="0" applyFont="1" applyFill="1" applyBorder="1" applyAlignment="1">
      <alignment horizontal="center" vertical="top"/>
    </xf>
    <xf numFmtId="0" fontId="5" fillId="9" borderId="36" xfId="0" applyFont="1" applyFill="1" applyBorder="1" applyAlignment="1">
      <alignment vertical="top"/>
    </xf>
    <xf numFmtId="0" fontId="5" fillId="9" borderId="35" xfId="0" applyFont="1" applyFill="1" applyBorder="1" applyAlignment="1">
      <alignment horizontal="center" vertical="top"/>
    </xf>
    <xf numFmtId="0" fontId="47" fillId="0" borderId="22" xfId="0" applyFont="1" applyFill="1" applyBorder="1" applyAlignment="1">
      <alignment horizontal="right" vertical="top" wrapText="1"/>
    </xf>
    <xf numFmtId="0" fontId="47" fillId="0" borderId="48" xfId="0" applyFont="1" applyFill="1" applyBorder="1" applyAlignment="1">
      <alignment horizontal="right" vertical="top" wrapText="1"/>
    </xf>
    <xf numFmtId="166" fontId="15" fillId="6" borderId="44" xfId="0" applyNumberFormat="1" applyFont="1" applyFill="1" applyBorder="1" applyAlignment="1">
      <alignment vertical="top"/>
    </xf>
    <xf numFmtId="166" fontId="5" fillId="6" borderId="45" xfId="0" applyNumberFormat="1" applyFont="1" applyFill="1" applyBorder="1" applyAlignment="1">
      <alignment horizontal="center" vertical="top"/>
    </xf>
    <xf numFmtId="0" fontId="18" fillId="6" borderId="22" xfId="0" applyFont="1" applyFill="1" applyBorder="1" applyAlignment="1">
      <alignment horizontal="right" vertical="top" wrapText="1"/>
    </xf>
    <xf numFmtId="166" fontId="15" fillId="6" borderId="106" xfId="0" applyNumberFormat="1" applyFont="1" applyFill="1" applyBorder="1" applyAlignment="1">
      <alignment vertical="top"/>
    </xf>
    <xf numFmtId="166" fontId="5" fillId="6" borderId="107" xfId="0" applyNumberFormat="1" applyFont="1" applyFill="1" applyBorder="1" applyAlignment="1">
      <alignment horizontal="center" vertical="top"/>
    </xf>
    <xf numFmtId="0" fontId="18" fillId="6" borderId="102" xfId="0" applyFont="1" applyFill="1" applyBorder="1" applyAlignment="1">
      <alignment horizontal="right" vertical="top" wrapText="1"/>
    </xf>
    <xf numFmtId="0" fontId="5" fillId="6" borderId="36" xfId="0" applyFont="1" applyFill="1" applyBorder="1" applyAlignment="1">
      <alignment horizontal="right" vertical="top" wrapText="1"/>
    </xf>
    <xf numFmtId="0" fontId="19" fillId="6" borderId="22" xfId="0" applyFont="1" applyFill="1" applyBorder="1" applyAlignment="1">
      <alignment horizontal="right" vertical="top" wrapText="1"/>
    </xf>
    <xf numFmtId="166" fontId="5" fillId="8" borderId="49" xfId="0" applyNumberFormat="1" applyFont="1" applyFill="1" applyBorder="1" applyAlignment="1">
      <alignment vertical="top"/>
    </xf>
    <xf numFmtId="49" fontId="5" fillId="8" borderId="50" xfId="0" applyNumberFormat="1" applyFont="1" applyFill="1" applyBorder="1" applyAlignment="1">
      <alignment horizontal="center" vertical="top"/>
    </xf>
    <xf numFmtId="0" fontId="19" fillId="8" borderId="22" xfId="0" applyFont="1" applyFill="1" applyBorder="1" applyAlignment="1">
      <alignment horizontal="right" vertical="top" wrapText="1"/>
    </xf>
    <xf numFmtId="0" fontId="5" fillId="6" borderId="90" xfId="0" applyFont="1" applyFill="1" applyBorder="1" applyAlignment="1">
      <alignment horizontal="right" vertical="top" wrapText="1"/>
    </xf>
    <xf numFmtId="0" fontId="5" fillId="6" borderId="48" xfId="0" applyFont="1" applyFill="1" applyBorder="1" applyAlignment="1">
      <alignment horizontal="right" vertical="top" wrapText="1"/>
    </xf>
    <xf numFmtId="0" fontId="18" fillId="7" borderId="56" xfId="0" applyFont="1" applyFill="1" applyBorder="1" applyAlignment="1">
      <alignment horizontal="right" vertical="top" wrapText="1"/>
    </xf>
    <xf numFmtId="166" fontId="7" fillId="0" borderId="112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9" fillId="0" borderId="41" xfId="0" applyFont="1" applyFill="1" applyBorder="1" applyAlignment="1">
      <alignment vertical="center" wrapText="1"/>
    </xf>
    <xf numFmtId="0" fontId="5" fillId="9" borderId="42" xfId="0" applyFont="1" applyFill="1" applyBorder="1" applyAlignment="1">
      <alignment vertical="center" wrapText="1"/>
    </xf>
    <xf numFmtId="166" fontId="15" fillId="7" borderId="51" xfId="0" applyNumberFormat="1" applyFont="1" applyFill="1" applyBorder="1" applyAlignment="1">
      <alignment vertical="center" wrapText="1"/>
    </xf>
    <xf numFmtId="166" fontId="39" fillId="0" borderId="72" xfId="0" applyNumberFormat="1" applyFont="1" applyFill="1" applyBorder="1" applyAlignment="1">
      <alignment vertical="center" wrapText="1"/>
    </xf>
    <xf numFmtId="166" fontId="39" fillId="0" borderId="66" xfId="0" applyNumberFormat="1" applyFont="1" applyFill="1" applyBorder="1" applyAlignment="1">
      <alignment vertical="center" wrapText="1"/>
    </xf>
    <xf numFmtId="166" fontId="43" fillId="0" borderId="66" xfId="0" applyNumberFormat="1" applyFont="1" applyFill="1" applyBorder="1" applyAlignment="1">
      <alignment vertical="center" wrapText="1"/>
    </xf>
    <xf numFmtId="166" fontId="7" fillId="0" borderId="13" xfId="0" applyNumberFormat="1" applyFont="1" applyFill="1" applyBorder="1" applyAlignment="1">
      <alignment vertical="center" wrapText="1"/>
    </xf>
    <xf numFmtId="166" fontId="7" fillId="0" borderId="57" xfId="0" applyNumberFormat="1" applyFont="1" applyFill="1" applyBorder="1" applyAlignment="1">
      <alignment horizontal="center" vertical="center"/>
    </xf>
    <xf numFmtId="166" fontId="7" fillId="0" borderId="65" xfId="0" applyNumberFormat="1" applyFont="1" applyFill="1" applyBorder="1" applyAlignment="1">
      <alignment vertical="center" wrapText="1"/>
    </xf>
    <xf numFmtId="166" fontId="7" fillId="0" borderId="70" xfId="0" applyNumberFormat="1" applyFont="1" applyFill="1" applyBorder="1" applyAlignment="1">
      <alignment horizontal="center" vertical="center"/>
    </xf>
    <xf numFmtId="166" fontId="5" fillId="0" borderId="75" xfId="0" applyNumberFormat="1" applyFont="1" applyFill="1" applyBorder="1" applyAlignment="1">
      <alignment vertical="center" wrapText="1"/>
    </xf>
    <xf numFmtId="166" fontId="5" fillId="9" borderId="42" xfId="0" applyNumberFormat="1" applyFont="1" applyFill="1" applyBorder="1" applyAlignment="1">
      <alignment horizontal="left" vertical="center" wrapText="1"/>
    </xf>
    <xf numFmtId="166" fontId="15" fillId="0" borderId="55" xfId="0" applyNumberFormat="1" applyFont="1" applyFill="1" applyBorder="1" applyAlignment="1">
      <alignment vertical="center" wrapText="1"/>
    </xf>
    <xf numFmtId="166" fontId="5" fillId="0" borderId="79" xfId="0" applyNumberFormat="1" applyFont="1" applyFill="1" applyBorder="1" applyAlignment="1">
      <alignment horizontal="center" vertical="center"/>
    </xf>
    <xf numFmtId="4" fontId="5" fillId="0" borderId="49" xfId="0" applyNumberFormat="1" applyFont="1" applyFill="1" applyBorder="1" applyAlignment="1">
      <alignment horizontal="center" vertical="center"/>
    </xf>
    <xf numFmtId="4" fontId="5" fillId="0" borderId="50" xfId="0" applyNumberFormat="1" applyFont="1" applyFill="1" applyBorder="1" applyAlignment="1">
      <alignment horizontal="center" vertical="center"/>
    </xf>
    <xf numFmtId="4" fontId="5" fillId="0" borderId="51" xfId="0" applyNumberFormat="1" applyFont="1" applyFill="1" applyBorder="1" applyAlignment="1">
      <alignment horizontal="center" vertical="center"/>
    </xf>
    <xf numFmtId="166" fontId="7" fillId="0" borderId="62" xfId="0" applyNumberFormat="1" applyFont="1" applyFill="1" applyBorder="1" applyAlignment="1">
      <alignment horizontal="center" vertical="center"/>
    </xf>
    <xf numFmtId="166" fontId="5" fillId="0" borderId="76" xfId="0" applyNumberFormat="1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horizontal="center" vertical="center"/>
    </xf>
    <xf numFmtId="4" fontId="5" fillId="0" borderId="48" xfId="0" applyNumberFormat="1" applyFont="1" applyFill="1" applyBorder="1" applyAlignment="1">
      <alignment horizontal="center" vertical="center"/>
    </xf>
    <xf numFmtId="166" fontId="5" fillId="9" borderId="81" xfId="0" applyNumberFormat="1" applyFont="1" applyFill="1" applyBorder="1" applyAlignment="1">
      <alignment horizontal="left" vertical="center" wrapText="1"/>
    </xf>
    <xf numFmtId="166" fontId="15" fillId="7" borderId="55" xfId="0" applyNumberFormat="1" applyFont="1" applyFill="1" applyBorder="1" applyAlignment="1">
      <alignment vertical="center" wrapText="1"/>
    </xf>
    <xf numFmtId="166" fontId="7" fillId="0" borderId="75" xfId="0" applyNumberFormat="1" applyFont="1" applyFill="1" applyBorder="1" applyAlignment="1">
      <alignment vertical="center" wrapText="1"/>
    </xf>
    <xf numFmtId="166" fontId="7" fillId="0" borderId="61" xfId="0" applyNumberFormat="1" applyFont="1" applyFill="1" applyBorder="1" applyAlignment="1">
      <alignment vertical="center" wrapText="1"/>
    </xf>
    <xf numFmtId="166" fontId="15" fillId="0" borderId="51" xfId="0" applyNumberFormat="1" applyFont="1" applyFill="1" applyBorder="1" applyAlignment="1">
      <alignment vertical="center" wrapText="1"/>
    </xf>
    <xf numFmtId="166" fontId="7" fillId="0" borderId="13" xfId="0" applyNumberFormat="1" applyFont="1" applyFill="1" applyBorder="1" applyAlignment="1">
      <alignment horizontal="left" vertical="center" wrapText="1"/>
    </xf>
    <xf numFmtId="166" fontId="7" fillId="0" borderId="61" xfId="0" applyNumberFormat="1" applyFont="1" applyFill="1" applyBorder="1" applyAlignment="1">
      <alignment horizontal="left" vertical="center" wrapText="1"/>
    </xf>
    <xf numFmtId="166" fontId="15" fillId="8" borderId="51" xfId="0" applyNumberFormat="1" applyFont="1" applyFill="1" applyBorder="1" applyAlignment="1">
      <alignment vertical="center" wrapText="1"/>
    </xf>
    <xf numFmtId="166" fontId="7" fillId="6" borderId="75" xfId="0" applyNumberFormat="1" applyFont="1" applyFill="1" applyBorder="1" applyAlignment="1">
      <alignment vertical="center" wrapText="1"/>
    </xf>
    <xf numFmtId="166" fontId="15" fillId="0" borderId="55" xfId="0" applyNumberFormat="1" applyFont="1" applyFill="1" applyBorder="1" applyAlignment="1">
      <alignment horizontal="left" vertical="center" wrapText="1"/>
    </xf>
    <xf numFmtId="0" fontId="44" fillId="0" borderId="0" xfId="0" applyFont="1" applyFill="1" applyAlignment="1">
      <alignment vertical="center" wrapText="1"/>
    </xf>
    <xf numFmtId="166" fontId="7" fillId="0" borderId="139" xfId="0" applyNumberFormat="1" applyFont="1" applyFill="1" applyBorder="1" applyAlignment="1">
      <alignment horizontal="center" vertical="center"/>
    </xf>
    <xf numFmtId="166" fontId="44" fillId="0" borderId="13" xfId="0" applyNumberFormat="1" applyFont="1" applyFill="1" applyBorder="1" applyAlignment="1">
      <alignment vertical="center" wrapText="1"/>
    </xf>
    <xf numFmtId="166" fontId="7" fillId="0" borderId="140" xfId="0" applyNumberFormat="1" applyFont="1" applyFill="1" applyBorder="1" applyAlignment="1">
      <alignment horizontal="center" vertical="center"/>
    </xf>
    <xf numFmtId="166" fontId="20" fillId="0" borderId="13" xfId="0" applyNumberFormat="1" applyFont="1" applyFill="1" applyBorder="1" applyAlignment="1">
      <alignment vertical="center" wrapText="1"/>
    </xf>
    <xf numFmtId="166" fontId="26" fillId="0" borderId="13" xfId="0" applyNumberFormat="1" applyFont="1" applyFill="1" applyBorder="1" applyAlignment="1">
      <alignment vertical="center" wrapText="1"/>
    </xf>
    <xf numFmtId="166" fontId="7" fillId="0" borderId="141" xfId="0" applyNumberFormat="1" applyFont="1" applyFill="1" applyBorder="1" applyAlignment="1">
      <alignment horizontal="center" vertical="center"/>
    </xf>
    <xf numFmtId="166" fontId="15" fillId="8" borderId="51" xfId="0" applyNumberFormat="1" applyFont="1" applyFill="1" applyBorder="1" applyAlignment="1">
      <alignment horizontal="left" vertical="center" wrapText="1"/>
    </xf>
    <xf numFmtId="166" fontId="7" fillId="0" borderId="10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23" xfId="0" applyNumberFormat="1" applyFont="1" applyFill="1" applyBorder="1" applyAlignment="1">
      <alignment horizontal="center" vertical="center"/>
    </xf>
    <xf numFmtId="166" fontId="15" fillId="0" borderId="80" xfId="0" applyNumberFormat="1" applyFont="1" applyFill="1" applyBorder="1" applyAlignment="1">
      <alignment horizontal="left" vertical="center" wrapText="1"/>
    </xf>
    <xf numFmtId="166" fontId="7" fillId="6" borderId="80" xfId="0" applyNumberFormat="1" applyFont="1" applyFill="1" applyBorder="1" applyAlignment="1">
      <alignment vertical="center" wrapText="1"/>
    </xf>
    <xf numFmtId="166" fontId="5" fillId="9" borderId="35" xfId="0" applyNumberFormat="1" applyFont="1" applyFill="1" applyBorder="1" applyAlignment="1">
      <alignment horizontal="left" vertical="center" wrapText="1"/>
    </xf>
    <xf numFmtId="166" fontId="7" fillId="9" borderId="41" xfId="0" applyNumberFormat="1" applyFont="1" applyFill="1" applyBorder="1" applyAlignment="1">
      <alignment horizontal="center" vertical="center"/>
    </xf>
    <xf numFmtId="166" fontId="7" fillId="4" borderId="12" xfId="0" applyNumberFormat="1" applyFont="1" applyFill="1" applyBorder="1" applyAlignment="1">
      <alignment vertical="center" wrapText="1"/>
    </xf>
    <xf numFmtId="166" fontId="7" fillId="4" borderId="72" xfId="0" applyNumberFormat="1" applyFont="1" applyFill="1" applyBorder="1" applyAlignment="1">
      <alignment vertical="center" wrapText="1"/>
    </xf>
    <xf numFmtId="0" fontId="7" fillId="4" borderId="72" xfId="0" applyFont="1" applyFill="1" applyBorder="1" applyAlignment="1">
      <alignment vertical="center" wrapText="1"/>
    </xf>
    <xf numFmtId="166" fontId="7" fillId="9" borderId="43" xfId="0" applyNumberFormat="1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>
      <alignment vertical="center" wrapText="1"/>
    </xf>
    <xf numFmtId="166" fontId="7" fillId="0" borderId="15" xfId="0" applyNumberFormat="1" applyFont="1" applyFill="1" applyBorder="1" applyAlignment="1">
      <alignment horizontal="center" vertical="center"/>
    </xf>
    <xf numFmtId="166" fontId="7" fillId="0" borderId="120" xfId="0" applyNumberFormat="1" applyFont="1" applyFill="1" applyBorder="1" applyAlignment="1">
      <alignment vertical="center" wrapText="1"/>
    </xf>
    <xf numFmtId="166" fontId="5" fillId="6" borderId="35" xfId="0" applyNumberFormat="1" applyFont="1" applyFill="1" applyBorder="1" applyAlignment="1">
      <alignment horizontal="center" vertical="center"/>
    </xf>
    <xf numFmtId="166" fontId="5" fillId="9" borderId="41" xfId="0" applyNumberFormat="1" applyFont="1" applyFill="1" applyBorder="1" applyAlignment="1">
      <alignment horizontal="center" vertical="center"/>
    </xf>
    <xf numFmtId="166" fontId="5" fillId="6" borderId="78" xfId="0" applyNumberFormat="1" applyFont="1" applyFill="1" applyBorder="1" applyAlignment="1">
      <alignment horizontal="center" vertical="center"/>
    </xf>
    <xf numFmtId="166" fontId="15" fillId="7" borderId="55" xfId="0" applyNumberFormat="1" applyFont="1" applyFill="1" applyBorder="1" applyAlignment="1">
      <alignment horizontal="left" vertical="center" wrapText="1"/>
    </xf>
    <xf numFmtId="166" fontId="15" fillId="7" borderId="51" xfId="0" applyNumberFormat="1" applyFont="1" applyFill="1" applyBorder="1" applyAlignment="1">
      <alignment horizontal="left" vertical="center" wrapText="1"/>
    </xf>
    <xf numFmtId="166" fontId="20" fillId="4" borderId="72" xfId="0" applyNumberFormat="1" applyFont="1" applyFill="1" applyBorder="1" applyAlignment="1">
      <alignment vertical="center" wrapText="1"/>
    </xf>
    <xf numFmtId="166" fontId="20" fillId="4" borderId="121" xfId="0" applyNumberFormat="1" applyFont="1" applyFill="1" applyBorder="1" applyAlignment="1">
      <alignment vertical="center" wrapText="1"/>
    </xf>
    <xf numFmtId="166" fontId="5" fillId="6" borderId="42" xfId="0" applyNumberFormat="1" applyFont="1" applyFill="1" applyBorder="1" applyAlignment="1">
      <alignment horizontal="center" vertical="center"/>
    </xf>
    <xf numFmtId="166" fontId="9" fillId="5" borderId="127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65" fontId="16" fillId="0" borderId="41" xfId="0" applyNumberFormat="1" applyFont="1" applyFill="1" applyBorder="1" applyAlignment="1">
      <alignment horizontal="center" vertical="center"/>
    </xf>
    <xf numFmtId="165" fontId="16" fillId="0" borderId="35" xfId="0" applyNumberFormat="1" applyFont="1" applyFill="1" applyBorder="1" applyAlignment="1">
      <alignment horizontal="center" vertical="center"/>
    </xf>
    <xf numFmtId="165" fontId="16" fillId="0" borderId="37" xfId="0" applyNumberFormat="1" applyFont="1" applyFill="1" applyBorder="1" applyAlignment="1">
      <alignment horizontal="center" vertical="center"/>
    </xf>
    <xf numFmtId="165" fontId="17" fillId="0" borderId="35" xfId="0" applyNumberFormat="1" applyFont="1" applyFill="1" applyBorder="1" applyAlignment="1">
      <alignment horizontal="center" vertical="center"/>
    </xf>
    <xf numFmtId="165" fontId="17" fillId="0" borderId="41" xfId="0" applyNumberFormat="1" applyFont="1" applyFill="1" applyBorder="1" applyAlignment="1">
      <alignment horizontal="center" vertical="center"/>
    </xf>
    <xf numFmtId="165" fontId="7" fillId="9" borderId="43" xfId="0" applyNumberFormat="1" applyFont="1" applyFill="1" applyBorder="1" applyAlignment="1">
      <alignment horizontal="center" vertical="center"/>
    </xf>
    <xf numFmtId="4" fontId="7" fillId="9" borderId="42" xfId="0" applyNumberFormat="1" applyFont="1" applyFill="1" applyBorder="1" applyAlignment="1">
      <alignment horizontal="center" vertical="center"/>
    </xf>
    <xf numFmtId="4" fontId="7" fillId="9" borderId="43" xfId="0" applyNumberFormat="1" applyFont="1" applyFill="1" applyBorder="1" applyAlignment="1">
      <alignment horizontal="center" vertical="center"/>
    </xf>
    <xf numFmtId="4" fontId="7" fillId="9" borderId="44" xfId="0" applyNumberFormat="1" applyFont="1" applyFill="1" applyBorder="1" applyAlignment="1">
      <alignment horizontal="center" vertical="center"/>
    </xf>
    <xf numFmtId="4" fontId="7" fillId="9" borderId="45" xfId="0" applyNumberFormat="1" applyFont="1" applyFill="1" applyBorder="1" applyAlignment="1">
      <alignment horizontal="center" vertical="center"/>
    </xf>
    <xf numFmtId="4" fontId="7" fillId="9" borderId="46" xfId="0" applyNumberFormat="1" applyFont="1" applyFill="1" applyBorder="1" applyAlignment="1">
      <alignment horizontal="center" vertical="center"/>
    </xf>
    <xf numFmtId="4" fontId="7" fillId="9" borderId="47" xfId="0" applyNumberFormat="1" applyFont="1" applyFill="1" applyBorder="1" applyAlignment="1">
      <alignment horizontal="center" vertical="center"/>
    </xf>
    <xf numFmtId="4" fontId="18" fillId="9" borderId="42" xfId="0" applyNumberFormat="1" applyFont="1" applyFill="1" applyBorder="1" applyAlignment="1">
      <alignment horizontal="center" vertical="center"/>
    </xf>
    <xf numFmtId="4" fontId="18" fillId="9" borderId="43" xfId="0" applyNumberFormat="1" applyFont="1" applyFill="1" applyBorder="1" applyAlignment="1">
      <alignment horizontal="center" vertical="center"/>
    </xf>
    <xf numFmtId="10" fontId="18" fillId="9" borderId="43" xfId="0" applyNumberFormat="1" applyFont="1" applyFill="1" applyBorder="1" applyAlignment="1">
      <alignment horizontal="center" vertical="center"/>
    </xf>
    <xf numFmtId="166" fontId="5" fillId="7" borderId="52" xfId="0" applyNumberFormat="1" applyFont="1" applyFill="1" applyBorder="1" applyAlignment="1">
      <alignment horizontal="center" vertical="center"/>
    </xf>
    <xf numFmtId="4" fontId="5" fillId="7" borderId="49" xfId="0" applyNumberFormat="1" applyFont="1" applyFill="1" applyBorder="1" applyAlignment="1">
      <alignment horizontal="center" vertical="center"/>
    </xf>
    <xf numFmtId="4" fontId="5" fillId="7" borderId="50" xfId="0" applyNumberFormat="1" applyFont="1" applyFill="1" applyBorder="1" applyAlignment="1">
      <alignment horizontal="center" vertical="center"/>
    </xf>
    <xf numFmtId="4" fontId="5" fillId="7" borderId="51" xfId="0" applyNumberFormat="1" applyFont="1" applyFill="1" applyBorder="1" applyAlignment="1">
      <alignment horizontal="center" vertical="center"/>
    </xf>
    <xf numFmtId="4" fontId="18" fillId="7" borderId="53" xfId="0" applyNumberFormat="1" applyFont="1" applyFill="1" applyBorder="1" applyAlignment="1">
      <alignment horizontal="center" vertical="center"/>
    </xf>
    <xf numFmtId="4" fontId="18" fillId="7" borderId="37" xfId="0" applyNumberFormat="1" applyFont="1" applyFill="1" applyBorder="1" applyAlignment="1">
      <alignment horizontal="center" vertical="center"/>
    </xf>
    <xf numFmtId="4" fontId="18" fillId="7" borderId="54" xfId="0" applyNumberFormat="1" applyFont="1" applyFill="1" applyBorder="1" applyAlignment="1">
      <alignment horizontal="center" vertical="center"/>
    </xf>
    <xf numFmtId="10" fontId="18" fillId="7" borderId="55" xfId="0" applyNumberFormat="1" applyFont="1" applyFill="1" applyBorder="1" applyAlignment="1">
      <alignment horizontal="center" vertical="center"/>
    </xf>
    <xf numFmtId="4" fontId="39" fillId="0" borderId="11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horizontal="center" vertical="center"/>
    </xf>
    <xf numFmtId="4" fontId="39" fillId="0" borderId="59" xfId="0" applyNumberFormat="1" applyFont="1" applyFill="1" applyBorder="1" applyAlignment="1">
      <alignment horizontal="center" vertical="center"/>
    </xf>
    <xf numFmtId="4" fontId="39" fillId="0" borderId="60" xfId="0" applyNumberFormat="1" applyFont="1" applyFill="1" applyBorder="1" applyAlignment="1">
      <alignment horizontal="center" vertical="center"/>
    </xf>
    <xf numFmtId="4" fontId="39" fillId="0" borderId="66" xfId="0" applyNumberFormat="1" applyFont="1" applyFill="1" applyBorder="1" applyAlignment="1">
      <alignment horizontal="center" vertical="center"/>
    </xf>
    <xf numFmtId="4" fontId="39" fillId="0" borderId="77" xfId="0" applyNumberFormat="1" applyFont="1" applyFill="1" applyBorder="1" applyAlignment="1">
      <alignment horizontal="center" vertical="center"/>
    </xf>
    <xf numFmtId="4" fontId="39" fillId="0" borderId="104" xfId="0" applyNumberFormat="1" applyFont="1" applyFill="1" applyBorder="1" applyAlignment="1">
      <alignment horizontal="center" vertical="center"/>
    </xf>
    <xf numFmtId="4" fontId="39" fillId="0" borderId="80" xfId="0" applyNumberFormat="1" applyFont="1" applyFill="1" applyBorder="1" applyAlignment="1">
      <alignment horizontal="center" vertical="center"/>
    </xf>
    <xf numFmtId="4" fontId="5" fillId="7" borderId="67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18" fillId="0" borderId="17" xfId="0" applyNumberFormat="1" applyFont="1" applyFill="1" applyBorder="1" applyAlignment="1">
      <alignment horizontal="center" vertical="center"/>
    </xf>
    <xf numFmtId="4" fontId="18" fillId="0" borderId="58" xfId="0" applyNumberFormat="1" applyFont="1" applyFill="1" applyBorder="1" applyAlignment="1">
      <alignment horizontal="center" vertical="center"/>
    </xf>
    <xf numFmtId="10" fontId="19" fillId="0" borderId="13" xfId="0" applyNumberFormat="1" applyFont="1" applyFill="1" applyBorder="1" applyAlignment="1">
      <alignment horizontal="center" vertical="center"/>
    </xf>
    <xf numFmtId="4" fontId="7" fillId="0" borderId="68" xfId="0" applyNumberFormat="1" applyFont="1" applyFill="1" applyBorder="1" applyAlignment="1">
      <alignment horizontal="center" vertical="center"/>
    </xf>
    <xf numFmtId="4" fontId="7" fillId="0" borderId="69" xfId="0" applyNumberFormat="1" applyFont="1" applyFill="1" applyBorder="1" applyAlignment="1">
      <alignment horizontal="center" vertical="center"/>
    </xf>
    <xf numFmtId="4" fontId="7" fillId="0" borderId="65" xfId="0" applyNumberFormat="1" applyFont="1" applyFill="1" applyBorder="1" applyAlignment="1">
      <alignment horizontal="center" vertical="center"/>
    </xf>
    <xf numFmtId="4" fontId="7" fillId="0" borderId="71" xfId="0" applyNumberFormat="1" applyFont="1" applyFill="1" applyBorder="1" applyAlignment="1">
      <alignment horizontal="center" vertical="center"/>
    </xf>
    <xf numFmtId="4" fontId="18" fillId="0" borderId="59" xfId="0" applyNumberFormat="1" applyFont="1" applyFill="1" applyBorder="1" applyAlignment="1">
      <alignment horizontal="center" vertical="center"/>
    </xf>
    <xf numFmtId="4" fontId="18" fillId="0" borderId="64" xfId="0" applyNumberFormat="1" applyFont="1" applyFill="1" applyBorder="1" applyAlignment="1">
      <alignment horizontal="center" vertical="center"/>
    </xf>
    <xf numFmtId="4" fontId="18" fillId="0" borderId="63" xfId="0" applyNumberFormat="1" applyFont="1" applyFill="1" applyBorder="1" applyAlignment="1">
      <alignment horizontal="center" vertical="center"/>
    </xf>
    <xf numFmtId="10" fontId="18" fillId="7" borderId="72" xfId="0" applyNumberFormat="1" applyFont="1" applyFill="1" applyBorder="1" applyAlignment="1">
      <alignment horizontal="center" vertical="center"/>
    </xf>
    <xf numFmtId="4" fontId="39" fillId="0" borderId="17" xfId="0" applyNumberFormat="1" applyFont="1" applyFill="1" applyBorder="1" applyAlignment="1">
      <alignment horizontal="center" vertical="center"/>
    </xf>
    <xf numFmtId="10" fontId="19" fillId="0" borderId="61" xfId="0" applyNumberFormat="1" applyFont="1" applyFill="1" applyBorder="1" applyAlignment="1">
      <alignment horizontal="center" vertical="center"/>
    </xf>
    <xf numFmtId="166" fontId="5" fillId="0" borderId="35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center" vertical="center"/>
    </xf>
    <xf numFmtId="4" fontId="5" fillId="0" borderId="45" xfId="0" applyNumberFormat="1" applyFont="1" applyFill="1" applyBorder="1" applyAlignment="1">
      <alignment horizontal="center" vertical="center"/>
    </xf>
    <xf numFmtId="4" fontId="5" fillId="0" borderId="74" xfId="0" applyNumberFormat="1" applyFont="1" applyFill="1" applyBorder="1" applyAlignment="1">
      <alignment horizontal="center" vertical="center"/>
    </xf>
    <xf numFmtId="4" fontId="5" fillId="0" borderId="43" xfId="0" applyNumberFormat="1" applyFont="1" applyFill="1" applyBorder="1" applyAlignment="1">
      <alignment horizontal="center" vertical="center"/>
    </xf>
    <xf numFmtId="10" fontId="5" fillId="0" borderId="76" xfId="0" applyNumberFormat="1" applyFont="1" applyFill="1" applyBorder="1" applyAlignment="1">
      <alignment horizontal="center" vertical="center"/>
    </xf>
    <xf numFmtId="166" fontId="7" fillId="9" borderId="47" xfId="0" applyNumberFormat="1" applyFont="1" applyFill="1" applyBorder="1" applyAlignment="1">
      <alignment horizontal="center" vertical="center"/>
    </xf>
    <xf numFmtId="4" fontId="7" fillId="9" borderId="40" xfId="0" applyNumberFormat="1" applyFont="1" applyFill="1" applyBorder="1" applyAlignment="1">
      <alignment horizontal="center" vertical="center"/>
    </xf>
    <xf numFmtId="4" fontId="7" fillId="9" borderId="78" xfId="0" applyNumberFormat="1" applyFont="1" applyFill="1" applyBorder="1" applyAlignment="1">
      <alignment horizontal="center" vertical="center"/>
    </xf>
    <xf numFmtId="4" fontId="7" fillId="9" borderId="39" xfId="0" applyNumberFormat="1" applyFont="1" applyFill="1" applyBorder="1" applyAlignment="1">
      <alignment horizontal="center" vertical="center"/>
    </xf>
    <xf numFmtId="4" fontId="5" fillId="0" borderId="67" xfId="0" applyNumberFormat="1" applyFont="1" applyFill="1" applyBorder="1" applyAlignment="1">
      <alignment horizontal="center" vertical="center"/>
    </xf>
    <xf numFmtId="4" fontId="18" fillId="0" borderId="53" xfId="0" applyNumberFormat="1" applyFont="1" applyFill="1" applyBorder="1" applyAlignment="1">
      <alignment horizontal="center" vertical="center"/>
    </xf>
    <xf numFmtId="4" fontId="18" fillId="0" borderId="37" xfId="0" applyNumberFormat="1" applyFont="1" applyFill="1" applyBorder="1" applyAlignment="1">
      <alignment horizontal="center" vertical="center"/>
    </xf>
    <xf numFmtId="4" fontId="18" fillId="0" borderId="54" xfId="0" applyNumberFormat="1" applyFont="1" applyFill="1" applyBorder="1" applyAlignment="1">
      <alignment horizontal="center" vertical="center"/>
    </xf>
    <xf numFmtId="10" fontId="18" fillId="0" borderId="55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7" fillId="9" borderId="82" xfId="0" applyNumberFormat="1" applyFont="1" applyFill="1" applyBorder="1" applyAlignment="1">
      <alignment horizontal="center" vertical="center"/>
    </xf>
    <xf numFmtId="4" fontId="7" fillId="9" borderId="81" xfId="0" applyNumberFormat="1" applyFont="1" applyFill="1" applyBorder="1" applyAlignment="1">
      <alignment horizontal="center" vertical="center"/>
    </xf>
    <xf numFmtId="4" fontId="7" fillId="9" borderId="82" xfId="0" applyNumberFormat="1" applyFont="1" applyFill="1" applyBorder="1" applyAlignment="1">
      <alignment horizontal="center" vertical="center"/>
    </xf>
    <xf numFmtId="166" fontId="5" fillId="7" borderId="79" xfId="0" applyNumberFormat="1" applyFont="1" applyFill="1" applyBorder="1" applyAlignment="1">
      <alignment horizontal="center" vertical="center"/>
    </xf>
    <xf numFmtId="10" fontId="18" fillId="7" borderId="83" xfId="0" applyNumberFormat="1" applyFont="1" applyFill="1" applyBorder="1" applyAlignment="1">
      <alignment horizontal="center" vertical="center"/>
    </xf>
    <xf numFmtId="4" fontId="18" fillId="0" borderId="14" xfId="0" applyNumberFormat="1" applyFont="1" applyFill="1" applyBorder="1" applyAlignment="1">
      <alignment horizontal="center" vertical="center"/>
    </xf>
    <xf numFmtId="10" fontId="19" fillId="0" borderId="84" xfId="0" applyNumberFormat="1" applyFont="1" applyFill="1" applyBorder="1" applyAlignment="1">
      <alignment horizontal="center" vertical="center"/>
    </xf>
    <xf numFmtId="4" fontId="18" fillId="0" borderId="85" xfId="0" applyNumberFormat="1" applyFont="1" applyFill="1" applyBorder="1" applyAlignment="1">
      <alignment horizontal="center" vertical="center"/>
    </xf>
    <xf numFmtId="10" fontId="18" fillId="7" borderId="86" xfId="0" applyNumberFormat="1" applyFont="1" applyFill="1" applyBorder="1" applyAlignment="1">
      <alignment horizontal="center" vertical="center"/>
    </xf>
    <xf numFmtId="166" fontId="7" fillId="0" borderId="35" xfId="0" applyNumberFormat="1" applyFont="1" applyFill="1" applyBorder="1" applyAlignment="1">
      <alignment horizontal="center" vertical="center"/>
    </xf>
    <xf numFmtId="4" fontId="5" fillId="0" borderId="53" xfId="0" applyNumberFormat="1" applyFont="1" applyFill="1" applyBorder="1" applyAlignment="1">
      <alignment horizontal="center" vertical="center"/>
    </xf>
    <xf numFmtId="4" fontId="5" fillId="0" borderId="87" xfId="0" applyNumberFormat="1" applyFont="1" applyFill="1" applyBorder="1" applyAlignment="1">
      <alignment horizontal="center" vertical="center"/>
    </xf>
    <xf numFmtId="4" fontId="5" fillId="0" borderId="75" xfId="0" applyNumberFormat="1" applyFont="1" applyFill="1" applyBorder="1" applyAlignment="1">
      <alignment horizontal="center" vertical="center"/>
    </xf>
    <xf numFmtId="4" fontId="5" fillId="0" borderId="54" xfId="0" applyNumberFormat="1" applyFont="1" applyFill="1" applyBorder="1" applyAlignment="1">
      <alignment horizontal="center" vertical="center"/>
    </xf>
    <xf numFmtId="4" fontId="5" fillId="0" borderId="88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10" fontId="5" fillId="0" borderId="89" xfId="0" applyNumberFormat="1" applyFont="1" applyFill="1" applyBorder="1" applyAlignment="1">
      <alignment horizontal="center" vertical="center"/>
    </xf>
    <xf numFmtId="4" fontId="5" fillId="0" borderId="92" xfId="0" applyNumberFormat="1" applyFont="1" applyFill="1" applyBorder="1" applyAlignment="1">
      <alignment horizontal="center" vertical="center"/>
    </xf>
    <xf numFmtId="4" fontId="5" fillId="0" borderId="93" xfId="0" applyNumberFormat="1" applyFont="1" applyFill="1" applyBorder="1" applyAlignment="1">
      <alignment horizontal="center" vertical="center"/>
    </xf>
    <xf numFmtId="4" fontId="5" fillId="0" borderId="55" xfId="0" applyNumberFormat="1" applyFont="1" applyFill="1" applyBorder="1" applyAlignment="1">
      <alignment horizontal="center" vertical="center"/>
    </xf>
    <xf numFmtId="4" fontId="7" fillId="0" borderId="59" xfId="0" applyNumberFormat="1" applyFont="1" applyFill="1" applyBorder="1" applyAlignment="1">
      <alignment horizontal="center" vertical="center"/>
    </xf>
    <xf numFmtId="4" fontId="7" fillId="0" borderId="60" xfId="0" applyNumberFormat="1" applyFont="1" applyFill="1" applyBorder="1" applyAlignment="1">
      <alignment horizontal="center" vertical="center"/>
    </xf>
    <xf numFmtId="4" fontId="7" fillId="0" borderId="61" xfId="0" applyNumberFormat="1" applyFont="1" applyFill="1" applyBorder="1" applyAlignment="1">
      <alignment horizontal="center" vertical="center"/>
    </xf>
    <xf numFmtId="166" fontId="5" fillId="0" borderId="52" xfId="0" applyNumberFormat="1" applyFont="1" applyFill="1" applyBorder="1" applyAlignment="1">
      <alignment horizontal="center" vertical="center"/>
    </xf>
    <xf numFmtId="4" fontId="5" fillId="0" borderId="94" xfId="0" applyNumberFormat="1" applyFont="1" applyFill="1" applyBorder="1" applyAlignment="1">
      <alignment horizontal="center" vertical="center"/>
    </xf>
    <xf numFmtId="10" fontId="18" fillId="0" borderId="72" xfId="0" applyNumberFormat="1" applyFont="1" applyFill="1" applyBorder="1" applyAlignment="1">
      <alignment horizontal="center" vertical="center"/>
    </xf>
    <xf numFmtId="4" fontId="7" fillId="0" borderId="58" xfId="0" applyNumberFormat="1" applyFont="1" applyFill="1" applyBorder="1" applyAlignment="1">
      <alignment horizontal="center" vertical="center"/>
    </xf>
    <xf numFmtId="4" fontId="7" fillId="0" borderId="95" xfId="0" applyNumberFormat="1" applyFont="1" applyFill="1" applyBorder="1" applyAlignment="1">
      <alignment horizontal="center" vertical="center"/>
    </xf>
    <xf numFmtId="4" fontId="5" fillId="0" borderId="46" xfId="0" applyNumberFormat="1" applyFont="1" applyFill="1" applyBorder="1" applyAlignment="1">
      <alignment horizontal="center" vertical="center"/>
    </xf>
    <xf numFmtId="10" fontId="5" fillId="0" borderId="75" xfId="0" applyNumberFormat="1" applyFont="1" applyFill="1" applyBorder="1" applyAlignment="1">
      <alignment horizontal="center" vertical="center"/>
    </xf>
    <xf numFmtId="4" fontId="5" fillId="0" borderId="96" xfId="0" applyNumberFormat="1" applyFont="1" applyFill="1" applyBorder="1" applyAlignment="1">
      <alignment horizontal="center" vertical="center"/>
    </xf>
    <xf numFmtId="4" fontId="5" fillId="0" borderId="97" xfId="0" applyNumberFormat="1" applyFont="1" applyFill="1" applyBorder="1" applyAlignment="1">
      <alignment horizontal="center" vertical="center"/>
    </xf>
    <xf numFmtId="166" fontId="7" fillId="0" borderId="57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166" fontId="7" fillId="0" borderId="62" xfId="0" applyNumberFormat="1" applyFont="1" applyFill="1" applyBorder="1" applyAlignment="1">
      <alignment horizontal="center" vertical="center" wrapText="1"/>
    </xf>
    <xf numFmtId="4" fontId="7" fillId="0" borderId="59" xfId="0" applyNumberFormat="1" applyFont="1" applyFill="1" applyBorder="1" applyAlignment="1">
      <alignment horizontal="center" vertical="center" wrapText="1"/>
    </xf>
    <xf numFmtId="4" fontId="7" fillId="0" borderId="60" xfId="0" applyNumberFormat="1" applyFont="1" applyFill="1" applyBorder="1" applyAlignment="1">
      <alignment horizontal="center" vertical="center" wrapText="1"/>
    </xf>
    <xf numFmtId="4" fontId="7" fillId="0" borderId="61" xfId="0" applyNumberFormat="1" applyFont="1" applyFill="1" applyBorder="1" applyAlignment="1">
      <alignment horizontal="center" vertical="center" wrapText="1"/>
    </xf>
    <xf numFmtId="4" fontId="7" fillId="0" borderId="68" xfId="0" applyNumberFormat="1" applyFont="1" applyFill="1" applyBorder="1" applyAlignment="1">
      <alignment horizontal="center" vertical="center" wrapText="1"/>
    </xf>
    <xf numFmtId="4" fontId="7" fillId="0" borderId="69" xfId="0" applyNumberFormat="1" applyFont="1" applyFill="1" applyBorder="1" applyAlignment="1">
      <alignment horizontal="center" vertical="center" wrapText="1"/>
    </xf>
    <xf numFmtId="4" fontId="7" fillId="0" borderId="71" xfId="0" applyNumberFormat="1" applyFont="1" applyFill="1" applyBorder="1" applyAlignment="1">
      <alignment horizontal="center" vertical="center" wrapText="1"/>
    </xf>
    <xf numFmtId="4" fontId="7" fillId="0" borderId="63" xfId="0" applyNumberFormat="1" applyFont="1" applyFill="1" applyBorder="1" applyAlignment="1">
      <alignment horizontal="center" vertical="center"/>
    </xf>
    <xf numFmtId="4" fontId="7" fillId="0" borderId="64" xfId="0" applyNumberFormat="1" applyFont="1" applyFill="1" applyBorder="1" applyAlignment="1">
      <alignment horizontal="center" vertical="center"/>
    </xf>
    <xf numFmtId="166" fontId="5" fillId="8" borderId="52" xfId="0" applyNumberFormat="1" applyFont="1" applyFill="1" applyBorder="1" applyAlignment="1">
      <alignment horizontal="center" vertical="center"/>
    </xf>
    <xf numFmtId="4" fontId="5" fillId="8" borderId="49" xfId="0" applyNumberFormat="1" applyFont="1" applyFill="1" applyBorder="1" applyAlignment="1">
      <alignment horizontal="center" vertical="center"/>
    </xf>
    <xf numFmtId="4" fontId="5" fillId="8" borderId="50" xfId="0" applyNumberFormat="1" applyFont="1" applyFill="1" applyBorder="1" applyAlignment="1">
      <alignment horizontal="center" vertical="center"/>
    </xf>
    <xf numFmtId="4" fontId="5" fillId="8" borderId="51" xfId="0" applyNumberFormat="1" applyFont="1" applyFill="1" applyBorder="1" applyAlignment="1">
      <alignment horizontal="center" vertical="center"/>
    </xf>
    <xf numFmtId="4" fontId="5" fillId="8" borderId="67" xfId="0" applyNumberFormat="1" applyFont="1" applyFill="1" applyBorder="1" applyAlignment="1">
      <alignment horizontal="center" vertical="center"/>
    </xf>
    <xf numFmtId="4" fontId="5" fillId="8" borderId="94" xfId="0" applyNumberFormat="1" applyFont="1" applyFill="1" applyBorder="1" applyAlignment="1">
      <alignment horizontal="center" vertical="center"/>
    </xf>
    <xf numFmtId="4" fontId="18" fillId="8" borderId="53" xfId="0" applyNumberFormat="1" applyFont="1" applyFill="1" applyBorder="1" applyAlignment="1">
      <alignment horizontal="center" vertical="center"/>
    </xf>
    <xf numFmtId="4" fontId="18" fillId="8" borderId="37" xfId="0" applyNumberFormat="1" applyFont="1" applyFill="1" applyBorder="1" applyAlignment="1">
      <alignment horizontal="center" vertical="center"/>
    </xf>
    <xf numFmtId="10" fontId="18" fillId="8" borderId="72" xfId="0" applyNumberFormat="1" applyFont="1" applyFill="1" applyBorder="1" applyAlignment="1">
      <alignment horizontal="center" vertical="center"/>
    </xf>
    <xf numFmtId="166" fontId="7" fillId="6" borderId="35" xfId="0" applyNumberFormat="1" applyFont="1" applyFill="1" applyBorder="1" applyAlignment="1">
      <alignment horizontal="center" vertical="center"/>
    </xf>
    <xf numFmtId="4" fontId="5" fillId="6" borderId="53" xfId="0" applyNumberFormat="1" applyFont="1" applyFill="1" applyBorder="1" applyAlignment="1">
      <alignment horizontal="center" vertical="center"/>
    </xf>
    <xf numFmtId="4" fontId="5" fillId="6" borderId="87" xfId="0" applyNumberFormat="1" applyFont="1" applyFill="1" applyBorder="1" applyAlignment="1">
      <alignment horizontal="center" vertical="center"/>
    </xf>
    <xf numFmtId="4" fontId="5" fillId="6" borderId="75" xfId="0" applyNumberFormat="1" applyFont="1" applyFill="1" applyBorder="1" applyAlignment="1">
      <alignment horizontal="center" vertical="center"/>
    </xf>
    <xf numFmtId="4" fontId="5" fillId="6" borderId="44" xfId="0" applyNumberFormat="1" applyFont="1" applyFill="1" applyBorder="1" applyAlignment="1">
      <alignment horizontal="center" vertical="center"/>
    </xf>
    <xf numFmtId="4" fontId="5" fillId="6" borderId="45" xfId="0" applyNumberFormat="1" applyFont="1" applyFill="1" applyBorder="1" applyAlignment="1">
      <alignment horizontal="center" vertical="center"/>
    </xf>
    <xf numFmtId="4" fontId="5" fillId="6" borderId="46" xfId="0" applyNumberFormat="1" applyFont="1" applyFill="1" applyBorder="1" applyAlignment="1">
      <alignment horizontal="center" vertical="center"/>
    </xf>
    <xf numFmtId="4" fontId="5" fillId="6" borderId="54" xfId="0" applyNumberFormat="1" applyFont="1" applyFill="1" applyBorder="1" applyAlignment="1">
      <alignment horizontal="center" vertical="center"/>
    </xf>
    <xf numFmtId="4" fontId="5" fillId="6" borderId="88" xfId="0" applyNumberFormat="1" applyFont="1" applyFill="1" applyBorder="1" applyAlignment="1">
      <alignment horizontal="center" vertical="center"/>
    </xf>
    <xf numFmtId="4" fontId="5" fillId="6" borderId="43" xfId="0" applyNumberFormat="1" applyFont="1" applyFill="1" applyBorder="1" applyAlignment="1">
      <alignment horizontal="center" vertical="center"/>
    </xf>
    <xf numFmtId="10" fontId="5" fillId="6" borderId="76" xfId="0" applyNumberFormat="1" applyFont="1" applyFill="1" applyBorder="1" applyAlignment="1">
      <alignment horizontal="center" vertical="center"/>
    </xf>
    <xf numFmtId="4" fontId="18" fillId="9" borderId="82" xfId="0" applyNumberFormat="1" applyFont="1" applyFill="1" applyBorder="1" applyAlignment="1">
      <alignment horizontal="center" vertical="center"/>
    </xf>
    <xf numFmtId="4" fontId="18" fillId="9" borderId="93" xfId="0" applyNumberFormat="1" applyFont="1" applyFill="1" applyBorder="1" applyAlignment="1">
      <alignment horizontal="center" vertical="center"/>
    </xf>
    <xf numFmtId="10" fontId="18" fillId="9" borderId="55" xfId="0" applyNumberFormat="1" applyFont="1" applyFill="1" applyBorder="1" applyAlignment="1">
      <alignment horizontal="center" vertical="center"/>
    </xf>
    <xf numFmtId="4" fontId="18" fillId="0" borderId="68" xfId="0" applyNumberFormat="1" applyFont="1" applyFill="1" applyBorder="1" applyAlignment="1">
      <alignment horizontal="center" vertical="center"/>
    </xf>
    <xf numFmtId="4" fontId="18" fillId="0" borderId="71" xfId="0" applyNumberFormat="1" applyFont="1" applyFill="1" applyBorder="1" applyAlignment="1">
      <alignment horizontal="center" vertical="center"/>
    </xf>
    <xf numFmtId="4" fontId="18" fillId="0" borderId="98" xfId="0" applyNumberFormat="1" applyFont="1" applyFill="1" applyBorder="1" applyAlignment="1">
      <alignment horizontal="center" vertical="center"/>
    </xf>
    <xf numFmtId="4" fontId="5" fillId="6" borderId="41" xfId="0" applyNumberFormat="1" applyFont="1" applyFill="1" applyBorder="1" applyAlignment="1">
      <alignment horizontal="center" vertical="center"/>
    </xf>
    <xf numFmtId="10" fontId="5" fillId="6" borderId="89" xfId="0" applyNumberFormat="1" applyFont="1" applyFill="1" applyBorder="1" applyAlignment="1">
      <alignment horizontal="center" vertical="center"/>
    </xf>
    <xf numFmtId="4" fontId="5" fillId="9" borderId="42" xfId="0" applyNumberFormat="1" applyFont="1" applyFill="1" applyBorder="1" applyAlignment="1">
      <alignment horizontal="center" vertical="center"/>
    </xf>
    <xf numFmtId="4" fontId="5" fillId="9" borderId="43" xfId="0" applyNumberFormat="1" applyFont="1" applyFill="1" applyBorder="1" applyAlignment="1">
      <alignment horizontal="center" vertical="center"/>
    </xf>
    <xf numFmtId="4" fontId="5" fillId="9" borderId="47" xfId="0" applyNumberFormat="1" applyFont="1" applyFill="1" applyBorder="1" applyAlignment="1">
      <alignment horizontal="center" vertical="center"/>
    </xf>
    <xf numFmtId="166" fontId="5" fillId="0" borderId="138" xfId="0" applyNumberFormat="1" applyFont="1" applyFill="1" applyBorder="1" applyAlignment="1">
      <alignment horizontal="center" vertical="center"/>
    </xf>
    <xf numFmtId="4" fontId="5" fillId="0" borderId="118" xfId="0" applyNumberFormat="1" applyFont="1" applyFill="1" applyBorder="1" applyAlignment="1">
      <alignment horizontal="center" vertical="center"/>
    </xf>
    <xf numFmtId="4" fontId="7" fillId="0" borderId="112" xfId="0" applyNumberFormat="1" applyFont="1" applyFill="1" applyBorder="1" applyAlignment="1">
      <alignment horizontal="center" vertical="center"/>
    </xf>
    <xf numFmtId="4" fontId="18" fillId="0" borderId="99" xfId="0" applyNumberFormat="1" applyFont="1" applyFill="1" applyBorder="1" applyAlignment="1">
      <alignment horizontal="center" vertical="center"/>
    </xf>
    <xf numFmtId="4" fontId="18" fillId="0" borderId="100" xfId="0" applyNumberFormat="1" applyFont="1" applyFill="1" applyBorder="1" applyAlignment="1">
      <alignment horizontal="center" vertical="center"/>
    </xf>
    <xf numFmtId="166" fontId="5" fillId="8" borderId="79" xfId="0" applyNumberFormat="1" applyFont="1" applyFill="1" applyBorder="1" applyAlignment="1">
      <alignment horizontal="center" vertical="center"/>
    </xf>
    <xf numFmtId="166" fontId="5" fillId="8" borderId="35" xfId="0" applyNumberFormat="1" applyFont="1" applyFill="1" applyBorder="1" applyAlignment="1">
      <alignment horizontal="center" vertical="center"/>
    </xf>
    <xf numFmtId="166" fontId="7" fillId="6" borderId="78" xfId="0" applyNumberFormat="1" applyFont="1" applyFill="1" applyBorder="1" applyAlignment="1">
      <alignment horizontal="center" vertical="center"/>
    </xf>
    <xf numFmtId="10" fontId="5" fillId="6" borderId="41" xfId="0" applyNumberFormat="1" applyFont="1" applyFill="1" applyBorder="1" applyAlignment="1">
      <alignment horizontal="center" vertical="center"/>
    </xf>
    <xf numFmtId="4" fontId="5" fillId="0" borderId="104" xfId="0" applyNumberFormat="1" applyFont="1" applyFill="1" applyBorder="1" applyAlignment="1">
      <alignment horizontal="center" vertical="center"/>
    </xf>
    <xf numFmtId="4" fontId="5" fillId="0" borderId="80" xfId="0" applyNumberFormat="1" applyFont="1" applyFill="1" applyBorder="1" applyAlignment="1">
      <alignment horizontal="center" vertical="center"/>
    </xf>
    <xf numFmtId="4" fontId="5" fillId="0" borderId="77" xfId="0" applyNumberFormat="1" applyFont="1" applyFill="1" applyBorder="1" applyAlignment="1">
      <alignment horizontal="center" vertical="center"/>
    </xf>
    <xf numFmtId="4" fontId="5" fillId="0" borderId="105" xfId="0" applyNumberFormat="1" applyFont="1" applyFill="1" applyBorder="1" applyAlignment="1">
      <alignment horizontal="center" vertical="center"/>
    </xf>
    <xf numFmtId="4" fontId="5" fillId="6" borderId="77" xfId="0" applyNumberFormat="1" applyFont="1" applyFill="1" applyBorder="1" applyAlignment="1">
      <alignment horizontal="center" vertical="center"/>
    </xf>
    <xf numFmtId="4" fontId="5" fillId="6" borderId="104" xfId="0" applyNumberFormat="1" applyFont="1" applyFill="1" applyBorder="1" applyAlignment="1">
      <alignment horizontal="center" vertical="center"/>
    </xf>
    <xf numFmtId="4" fontId="5" fillId="6" borderId="80" xfId="0" applyNumberFormat="1" applyFont="1" applyFill="1" applyBorder="1" applyAlignment="1">
      <alignment horizontal="center" vertical="center"/>
    </xf>
    <xf numFmtId="4" fontId="5" fillId="6" borderId="106" xfId="0" applyNumberFormat="1" applyFont="1" applyFill="1" applyBorder="1" applyAlignment="1">
      <alignment horizontal="center" vertical="center"/>
    </xf>
    <xf numFmtId="4" fontId="5" fillId="6" borderId="107" xfId="0" applyNumberFormat="1" applyFont="1" applyFill="1" applyBorder="1" applyAlignment="1">
      <alignment horizontal="center" vertical="center"/>
    </xf>
    <xf numFmtId="4" fontId="5" fillId="6" borderId="108" xfId="0" applyNumberFormat="1" applyFont="1" applyFill="1" applyBorder="1" applyAlignment="1">
      <alignment horizontal="center" vertical="center"/>
    </xf>
    <xf numFmtId="10" fontId="5" fillId="6" borderId="66" xfId="0" applyNumberFormat="1" applyFont="1" applyFill="1" applyBorder="1" applyAlignment="1">
      <alignment horizontal="center" vertical="center"/>
    </xf>
    <xf numFmtId="4" fontId="7" fillId="9" borderId="35" xfId="0" applyNumberFormat="1" applyFont="1" applyFill="1" applyBorder="1" applyAlignment="1">
      <alignment horizontal="center" vertical="center"/>
    </xf>
    <xf numFmtId="4" fontId="7" fillId="9" borderId="41" xfId="0" applyNumberFormat="1" applyFont="1" applyFill="1" applyBorder="1" applyAlignment="1">
      <alignment horizontal="center" vertical="center"/>
    </xf>
    <xf numFmtId="4" fontId="7" fillId="9" borderId="37" xfId="0" applyNumberFormat="1" applyFont="1" applyFill="1" applyBorder="1" applyAlignment="1">
      <alignment horizontal="center" vertical="center"/>
    </xf>
    <xf numFmtId="10" fontId="5" fillId="9" borderId="43" xfId="0" applyNumberFormat="1" applyFont="1" applyFill="1" applyBorder="1" applyAlignment="1">
      <alignment horizontal="center" vertical="center"/>
    </xf>
    <xf numFmtId="4" fontId="7" fillId="4" borderId="109" xfId="0" applyNumberFormat="1" applyFont="1" applyFill="1" applyBorder="1" applyAlignment="1">
      <alignment horizontal="center" vertical="center"/>
    </xf>
    <xf numFmtId="4" fontId="7" fillId="4" borderId="50" xfId="0" applyNumberFormat="1" applyFont="1" applyFill="1" applyBorder="1" applyAlignment="1">
      <alignment horizontal="center" vertical="center"/>
    </xf>
    <xf numFmtId="4" fontId="7" fillId="4" borderId="67" xfId="0" applyNumberFormat="1" applyFont="1" applyFill="1" applyBorder="1" applyAlignment="1">
      <alignment horizontal="center" vertical="center"/>
    </xf>
    <xf numFmtId="4" fontId="7" fillId="4" borderId="49" xfId="0" applyNumberFormat="1" applyFont="1" applyFill="1" applyBorder="1" applyAlignment="1">
      <alignment horizontal="center" vertical="center"/>
    </xf>
    <xf numFmtId="4" fontId="7" fillId="4" borderId="112" xfId="0" applyNumberFormat="1" applyFont="1" applyFill="1" applyBorder="1" applyAlignment="1">
      <alignment horizontal="center" vertical="center"/>
    </xf>
    <xf numFmtId="4" fontId="7" fillId="0" borderId="109" xfId="0" applyNumberFormat="1" applyFont="1" applyBorder="1" applyAlignment="1">
      <alignment horizontal="center" vertical="center"/>
    </xf>
    <xf numFmtId="4" fontId="7" fillId="0" borderId="50" xfId="0" applyNumberFormat="1" applyFont="1" applyBorder="1" applyAlignment="1">
      <alignment horizontal="center" vertical="center"/>
    </xf>
    <xf numFmtId="4" fontId="7" fillId="0" borderId="67" xfId="0" applyNumberFormat="1" applyFont="1" applyBorder="1" applyAlignment="1">
      <alignment horizontal="center" vertical="center"/>
    </xf>
    <xf numFmtId="4" fontId="7" fillId="0" borderId="49" xfId="0" applyNumberFormat="1" applyFont="1" applyBorder="1" applyAlignment="1">
      <alignment horizontal="center" vertical="center"/>
    </xf>
    <xf numFmtId="4" fontId="7" fillId="0" borderId="112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5" fillId="6" borderId="103" xfId="0" applyNumberFormat="1" applyFont="1" applyFill="1" applyBorder="1" applyAlignment="1">
      <alignment horizontal="center" vertical="center"/>
    </xf>
    <xf numFmtId="4" fontId="5" fillId="6" borderId="105" xfId="0" applyNumberFormat="1" applyFont="1" applyFill="1" applyBorder="1" applyAlignment="1">
      <alignment horizontal="center" vertical="center"/>
    </xf>
    <xf numFmtId="4" fontId="7" fillId="0" borderId="116" xfId="0" applyNumberFormat="1" applyFont="1" applyFill="1" applyBorder="1" applyAlignment="1">
      <alignment horizontal="center" vertical="center"/>
    </xf>
    <xf numFmtId="4" fontId="7" fillId="0" borderId="114" xfId="0" applyNumberFormat="1" applyFont="1" applyFill="1" applyBorder="1" applyAlignment="1">
      <alignment horizontal="center" vertical="center"/>
    </xf>
    <xf numFmtId="4" fontId="7" fillId="0" borderId="117" xfId="0" applyNumberFormat="1" applyFont="1" applyFill="1" applyBorder="1" applyAlignment="1">
      <alignment horizontal="center" vertical="center"/>
    </xf>
    <xf numFmtId="4" fontId="7" fillId="0" borderId="49" xfId="0" applyNumberFormat="1" applyFont="1" applyFill="1" applyBorder="1" applyAlignment="1">
      <alignment horizontal="center" vertical="center"/>
    </xf>
    <xf numFmtId="4" fontId="7" fillId="0" borderId="50" xfId="0" applyNumberFormat="1" applyFont="1" applyFill="1" applyBorder="1" applyAlignment="1">
      <alignment horizontal="center" vertical="center"/>
    </xf>
    <xf numFmtId="4" fontId="7" fillId="0" borderId="67" xfId="0" applyNumberFormat="1" applyFont="1" applyFill="1" applyBorder="1" applyAlignment="1">
      <alignment horizontal="center" vertical="center"/>
    </xf>
    <xf numFmtId="4" fontId="7" fillId="0" borderId="118" xfId="0" applyNumberFormat="1" applyFont="1" applyFill="1" applyBorder="1" applyAlignment="1">
      <alignment horizontal="center" vertical="center"/>
    </xf>
    <xf numFmtId="4" fontId="7" fillId="0" borderId="119" xfId="0" applyNumberFormat="1" applyFont="1" applyFill="1" applyBorder="1" applyAlignment="1">
      <alignment horizontal="center" vertical="center"/>
    </xf>
    <xf numFmtId="4" fontId="18" fillId="0" borderId="49" xfId="0" applyNumberFormat="1" applyFont="1" applyFill="1" applyBorder="1" applyAlignment="1">
      <alignment horizontal="center" vertical="center"/>
    </xf>
    <xf numFmtId="4" fontId="18" fillId="0" borderId="67" xfId="0" applyNumberFormat="1" applyFont="1" applyFill="1" applyBorder="1" applyAlignment="1">
      <alignment horizontal="center" vertical="center"/>
    </xf>
    <xf numFmtId="4" fontId="18" fillId="0" borderId="6" xfId="0" applyNumberFormat="1" applyFont="1" applyFill="1" applyBorder="1" applyAlignment="1">
      <alignment horizontal="center" vertical="center"/>
    </xf>
    <xf numFmtId="10" fontId="18" fillId="0" borderId="111" xfId="0" applyNumberFormat="1" applyFont="1" applyFill="1" applyBorder="1" applyAlignment="1">
      <alignment horizontal="center" vertical="center"/>
    </xf>
    <xf numFmtId="10" fontId="18" fillId="0" borderId="13" xfId="0" applyNumberFormat="1" applyFont="1" applyFill="1" applyBorder="1" applyAlignment="1">
      <alignment horizontal="center" vertical="center"/>
    </xf>
    <xf numFmtId="10" fontId="5" fillId="6" borderId="121" xfId="0" applyNumberFormat="1" applyFont="1" applyFill="1" applyBorder="1" applyAlignment="1">
      <alignment horizontal="center" vertical="center"/>
    </xf>
    <xf numFmtId="4" fontId="5" fillId="6" borderId="36" xfId="0" applyNumberFormat="1" applyFont="1" applyFill="1" applyBorder="1" applyAlignment="1">
      <alignment horizontal="center" vertical="center"/>
    </xf>
    <xf numFmtId="4" fontId="5" fillId="6" borderId="48" xfId="0" applyNumberFormat="1" applyFont="1" applyFill="1" applyBorder="1" applyAlignment="1">
      <alignment horizontal="center" vertical="center"/>
    </xf>
    <xf numFmtId="4" fontId="5" fillId="6" borderId="37" xfId="0" applyNumberFormat="1" applyFont="1" applyFill="1" applyBorder="1" applyAlignment="1">
      <alignment horizontal="center" vertical="center"/>
    </xf>
    <xf numFmtId="10" fontId="5" fillId="6" borderId="72" xfId="0" applyNumberFormat="1" applyFont="1" applyFill="1" applyBorder="1" applyAlignment="1">
      <alignment horizontal="center" vertical="center"/>
    </xf>
    <xf numFmtId="4" fontId="5" fillId="9" borderId="35" xfId="0" applyNumberFormat="1" applyFont="1" applyFill="1" applyBorder="1" applyAlignment="1">
      <alignment horizontal="center" vertical="center"/>
    </xf>
    <xf numFmtId="4" fontId="5" fillId="9" borderId="41" xfId="0" applyNumberFormat="1" applyFont="1" applyFill="1" applyBorder="1" applyAlignment="1">
      <alignment horizontal="center" vertical="center"/>
    </xf>
    <xf numFmtId="4" fontId="5" fillId="9" borderId="37" xfId="0" applyNumberFormat="1" applyFont="1" applyFill="1" applyBorder="1" applyAlignment="1">
      <alignment horizontal="center" vertical="center"/>
    </xf>
    <xf numFmtId="4" fontId="7" fillId="0" borderId="111" xfId="0" applyNumberFormat="1" applyFont="1" applyFill="1" applyBorder="1" applyAlignment="1">
      <alignment horizontal="center" vertical="center"/>
    </xf>
    <xf numFmtId="4" fontId="7" fillId="0" borderId="109" xfId="0" applyNumberFormat="1" applyFont="1" applyFill="1" applyBorder="1" applyAlignment="1">
      <alignment horizontal="center" vertical="center"/>
    </xf>
    <xf numFmtId="4" fontId="18" fillId="0" borderId="111" xfId="0" applyNumberFormat="1" applyFont="1" applyFill="1" applyBorder="1" applyAlignment="1">
      <alignment horizontal="center" vertical="center"/>
    </xf>
    <xf numFmtId="4" fontId="18" fillId="0" borderId="102" xfId="0" applyNumberFormat="1" applyFont="1" applyFill="1" applyBorder="1" applyAlignment="1">
      <alignment horizontal="center" vertical="center"/>
    </xf>
    <xf numFmtId="10" fontId="18" fillId="0" borderId="84" xfId="0" applyNumberFormat="1" applyFont="1" applyFill="1" applyBorder="1" applyAlignment="1">
      <alignment horizontal="center" vertical="center"/>
    </xf>
    <xf numFmtId="4" fontId="7" fillId="0" borderId="72" xfId="0" applyNumberFormat="1" applyFont="1" applyBorder="1" applyAlignment="1">
      <alignment horizontal="center" vertical="center"/>
    </xf>
    <xf numFmtId="4" fontId="18" fillId="0" borderId="65" xfId="0" applyNumberFormat="1" applyFont="1" applyFill="1" applyBorder="1" applyAlignment="1">
      <alignment horizontal="center" vertical="center"/>
    </xf>
    <xf numFmtId="4" fontId="18" fillId="0" borderId="22" xfId="0" applyNumberFormat="1" applyFont="1" applyFill="1" applyBorder="1" applyAlignment="1">
      <alignment horizontal="center" vertical="center"/>
    </xf>
    <xf numFmtId="4" fontId="5" fillId="6" borderId="91" xfId="0" applyNumberFormat="1" applyFont="1" applyFill="1" applyBorder="1" applyAlignment="1">
      <alignment horizontal="center" vertical="center"/>
    </xf>
    <xf numFmtId="4" fontId="5" fillId="6" borderId="125" xfId="0" applyNumberFormat="1" applyFont="1" applyFill="1" applyBorder="1" applyAlignment="1">
      <alignment horizontal="center" vertical="center"/>
    </xf>
    <xf numFmtId="4" fontId="5" fillId="6" borderId="39" xfId="0" applyNumberFormat="1" applyFont="1" applyFill="1" applyBorder="1" applyAlignment="1">
      <alignment horizontal="center" vertical="center"/>
    </xf>
    <xf numFmtId="4" fontId="5" fillId="6" borderId="82" xfId="0" applyNumberFormat="1" applyFont="1" applyFill="1" applyBorder="1" applyAlignment="1">
      <alignment horizontal="center" vertical="center"/>
    </xf>
    <xf numFmtId="4" fontId="5" fillId="6" borderId="23" xfId="0" applyNumberFormat="1" applyFont="1" applyFill="1" applyBorder="1" applyAlignment="1">
      <alignment horizontal="center" vertical="center"/>
    </xf>
    <xf numFmtId="10" fontId="5" fillId="6" borderId="86" xfId="0" applyNumberFormat="1" applyFont="1" applyFill="1" applyBorder="1" applyAlignment="1">
      <alignment horizontal="center" vertical="center"/>
    </xf>
    <xf numFmtId="4" fontId="5" fillId="9" borderId="40" xfId="0" applyNumberFormat="1" applyFont="1" applyFill="1" applyBorder="1" applyAlignment="1">
      <alignment horizontal="center" vertical="center"/>
    </xf>
    <xf numFmtId="10" fontId="5" fillId="9" borderId="41" xfId="0" applyNumberFormat="1" applyFont="1" applyFill="1" applyBorder="1" applyAlignment="1">
      <alignment horizontal="center" vertical="center"/>
    </xf>
    <xf numFmtId="4" fontId="18" fillId="0" borderId="13" xfId="0" applyNumberFormat="1" applyFont="1" applyFill="1" applyBorder="1" applyAlignment="1">
      <alignment horizontal="center" vertical="center"/>
    </xf>
    <xf numFmtId="10" fontId="5" fillId="6" borderId="55" xfId="0" applyNumberFormat="1" applyFont="1" applyFill="1" applyBorder="1" applyAlignment="1">
      <alignment horizontal="center" vertical="center"/>
    </xf>
    <xf numFmtId="166" fontId="5" fillId="9" borderId="43" xfId="0" applyNumberFormat="1" applyFont="1" applyFill="1" applyBorder="1" applyAlignment="1">
      <alignment horizontal="center" vertical="center"/>
    </xf>
    <xf numFmtId="4" fontId="5" fillId="7" borderId="92" xfId="0" applyNumberFormat="1" applyFont="1" applyFill="1" applyBorder="1" applyAlignment="1">
      <alignment horizontal="center" vertical="center"/>
    </xf>
    <xf numFmtId="4" fontId="5" fillId="7" borderId="93" xfId="0" applyNumberFormat="1" applyFont="1" applyFill="1" applyBorder="1" applyAlignment="1">
      <alignment horizontal="center" vertical="center"/>
    </xf>
    <xf numFmtId="4" fontId="5" fillId="7" borderId="55" xfId="0" applyNumberFormat="1" applyFont="1" applyFill="1" applyBorder="1" applyAlignment="1">
      <alignment horizontal="center" vertical="center"/>
    </xf>
    <xf numFmtId="4" fontId="5" fillId="7" borderId="96" xfId="0" applyNumberFormat="1" applyFont="1" applyFill="1" applyBorder="1" applyAlignment="1">
      <alignment horizontal="center" vertical="center"/>
    </xf>
    <xf numFmtId="4" fontId="5" fillId="7" borderId="97" xfId="0" applyNumberFormat="1" applyFont="1" applyFill="1" applyBorder="1" applyAlignment="1">
      <alignment horizontal="center" vertical="center"/>
    </xf>
    <xf numFmtId="4" fontId="18" fillId="7" borderId="41" xfId="0" applyNumberFormat="1" applyFont="1" applyFill="1" applyBorder="1" applyAlignment="1">
      <alignment horizontal="center" vertical="center"/>
    </xf>
    <xf numFmtId="4" fontId="18" fillId="7" borderId="49" xfId="0" applyNumberFormat="1" applyFont="1" applyFill="1" applyBorder="1" applyAlignment="1">
      <alignment horizontal="center" vertical="center"/>
    </xf>
    <xf numFmtId="10" fontId="18" fillId="7" borderId="51" xfId="0" applyNumberFormat="1" applyFont="1" applyFill="1" applyBorder="1" applyAlignment="1">
      <alignment horizontal="center" vertical="center"/>
    </xf>
    <xf numFmtId="10" fontId="18" fillId="0" borderId="61" xfId="0" applyNumberFormat="1" applyFont="1" applyFill="1" applyBorder="1" applyAlignment="1">
      <alignment horizontal="center" vertical="center"/>
    </xf>
    <xf numFmtId="4" fontId="5" fillId="7" borderId="94" xfId="0" applyNumberFormat="1" applyFont="1" applyFill="1" applyBorder="1" applyAlignment="1">
      <alignment horizontal="center" vertical="center"/>
    </xf>
    <xf numFmtId="4" fontId="18" fillId="0" borderId="61" xfId="0" applyNumberFormat="1" applyFont="1" applyFill="1" applyBorder="1" applyAlignment="1">
      <alignment horizontal="center" vertical="center"/>
    </xf>
    <xf numFmtId="4" fontId="18" fillId="7" borderId="51" xfId="0" applyNumberFormat="1" applyFont="1" applyFill="1" applyBorder="1" applyAlignment="1">
      <alignment horizontal="center" vertical="center"/>
    </xf>
    <xf numFmtId="4" fontId="7" fillId="0" borderId="113" xfId="0" applyNumberFormat="1" applyFont="1" applyBorder="1" applyAlignment="1">
      <alignment horizontal="center" vertical="center"/>
    </xf>
    <xf numFmtId="4" fontId="7" fillId="0" borderId="69" xfId="0" applyNumberFormat="1" applyFont="1" applyBorder="1" applyAlignment="1">
      <alignment horizontal="center" vertical="center"/>
    </xf>
    <xf numFmtId="4" fontId="7" fillId="0" borderId="71" xfId="0" applyNumberFormat="1" applyFont="1" applyBorder="1" applyAlignment="1">
      <alignment horizontal="center" vertical="center"/>
    </xf>
    <xf numFmtId="4" fontId="7" fillId="0" borderId="68" xfId="0" applyNumberFormat="1" applyFont="1" applyBorder="1" applyAlignment="1">
      <alignment horizontal="center" vertical="center"/>
    </xf>
    <xf numFmtId="4" fontId="7" fillId="0" borderId="121" xfId="0" applyNumberFormat="1" applyFont="1" applyBorder="1" applyAlignment="1">
      <alignment horizontal="center" vertical="center"/>
    </xf>
    <xf numFmtId="4" fontId="5" fillId="6" borderId="47" xfId="0" applyNumberFormat="1" applyFont="1" applyFill="1" applyBorder="1" applyAlignment="1">
      <alignment horizontal="center" vertical="center"/>
    </xf>
    <xf numFmtId="10" fontId="5" fillId="6" borderId="81" xfId="0" applyNumberFormat="1" applyFont="1" applyFill="1" applyBorder="1" applyAlignment="1">
      <alignment horizontal="center" vertical="center"/>
    </xf>
    <xf numFmtId="166" fontId="9" fillId="5" borderId="81" xfId="0" applyNumberFormat="1" applyFont="1" applyFill="1" applyBorder="1" applyAlignment="1">
      <alignment horizontal="center" vertical="center"/>
    </xf>
    <xf numFmtId="4" fontId="9" fillId="5" borderId="106" xfId="0" applyNumberFormat="1" applyFont="1" applyFill="1" applyBorder="1" applyAlignment="1">
      <alignment horizontal="center" vertical="center"/>
    </xf>
    <xf numFmtId="4" fontId="9" fillId="5" borderId="125" xfId="0" applyNumberFormat="1" applyFont="1" applyFill="1" applyBorder="1" applyAlignment="1">
      <alignment horizontal="center" vertical="center"/>
    </xf>
    <xf numFmtId="4" fontId="9" fillId="5" borderId="81" xfId="0" applyNumberFormat="1" applyFont="1" applyFill="1" applyBorder="1" applyAlignment="1">
      <alignment horizontal="center" vertical="center"/>
    </xf>
    <xf numFmtId="10" fontId="9" fillId="5" borderId="81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10" fontId="18" fillId="0" borderId="0" xfId="0" applyNumberFormat="1" applyFont="1" applyFill="1" applyAlignment="1">
      <alignment horizontal="center" vertical="center"/>
    </xf>
    <xf numFmtId="166" fontId="5" fillId="5" borderId="48" xfId="0" applyNumberFormat="1" applyFont="1" applyFill="1" applyBorder="1" applyAlignment="1">
      <alignment horizontal="center" vertical="center"/>
    </xf>
    <xf numFmtId="4" fontId="5" fillId="5" borderId="44" xfId="0" applyNumberFormat="1" applyFont="1" applyFill="1" applyBorder="1" applyAlignment="1">
      <alignment horizontal="center" vertical="center"/>
    </xf>
    <xf numFmtId="4" fontId="5" fillId="5" borderId="42" xfId="0" applyNumberFormat="1" applyFont="1" applyFill="1" applyBorder="1" applyAlignment="1">
      <alignment horizontal="center" vertical="center"/>
    </xf>
    <xf numFmtId="10" fontId="5" fillId="5" borderId="42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168" fontId="18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6" fontId="7" fillId="4" borderId="76" xfId="0" applyNumberFormat="1" applyFont="1" applyFill="1" applyBorder="1" applyAlignment="1">
      <alignment vertical="center" wrapText="1"/>
    </xf>
    <xf numFmtId="166" fontId="7" fillId="4" borderId="111" xfId="0" applyNumberFormat="1" applyFont="1" applyFill="1" applyBorder="1" applyAlignment="1">
      <alignment vertical="center" wrapText="1"/>
    </xf>
    <xf numFmtId="166" fontId="7" fillId="4" borderId="121" xfId="0" applyNumberFormat="1" applyFont="1" applyFill="1" applyBorder="1" applyAlignment="1">
      <alignment vertical="center" wrapText="1"/>
    </xf>
    <xf numFmtId="166" fontId="7" fillId="0" borderId="72" xfId="0" applyNumberFormat="1" applyFont="1" applyBorder="1" applyAlignment="1">
      <alignment vertical="center" wrapText="1"/>
    </xf>
    <xf numFmtId="0" fontId="7" fillId="0" borderId="117" xfId="0" applyFont="1" applyBorder="1" applyAlignment="1">
      <alignment vertical="center" wrapText="1"/>
    </xf>
    <xf numFmtId="0" fontId="7" fillId="0" borderId="72" xfId="0" applyFont="1" applyBorder="1" applyAlignment="1">
      <alignment vertical="center" wrapText="1"/>
    </xf>
    <xf numFmtId="0" fontId="7" fillId="4" borderId="80" xfId="0" applyFont="1" applyFill="1" applyBorder="1" applyAlignment="1">
      <alignment vertical="center" wrapText="1"/>
    </xf>
    <xf numFmtId="166" fontId="7" fillId="4" borderId="138" xfId="0" applyNumberFormat="1" applyFont="1" applyFill="1" applyBorder="1" applyAlignment="1">
      <alignment horizontal="center" vertical="center"/>
    </xf>
    <xf numFmtId="166" fontId="7" fillId="4" borderId="142" xfId="0" applyNumberFormat="1" applyFont="1" applyFill="1" applyBorder="1" applyAlignment="1">
      <alignment horizontal="center" vertical="center"/>
    </xf>
    <xf numFmtId="166" fontId="7" fillId="4" borderId="143" xfId="0" applyNumberFormat="1" applyFont="1" applyFill="1" applyBorder="1" applyAlignment="1">
      <alignment horizontal="center" vertical="center"/>
    </xf>
    <xf numFmtId="166" fontId="7" fillId="0" borderId="72" xfId="0" applyNumberFormat="1" applyFont="1" applyFill="1" applyBorder="1" applyAlignment="1">
      <alignment vertical="center" wrapText="1"/>
    </xf>
    <xf numFmtId="166" fontId="20" fillId="0" borderId="72" xfId="0" applyNumberFormat="1" applyFont="1" applyFill="1" applyBorder="1" applyAlignment="1">
      <alignment vertical="center" wrapText="1"/>
    </xf>
    <xf numFmtId="4" fontId="5" fillId="0" borderId="115" xfId="0" applyNumberFormat="1" applyFont="1" applyFill="1" applyBorder="1" applyAlignment="1">
      <alignment horizontal="center" vertical="center"/>
    </xf>
    <xf numFmtId="166" fontId="7" fillId="0" borderId="109" xfId="0" applyNumberFormat="1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166" fontId="7" fillId="0" borderId="138" xfId="0" applyNumberFormat="1" applyFont="1" applyFill="1" applyBorder="1" applyAlignment="1">
      <alignment horizontal="center" vertical="center"/>
    </xf>
    <xf numFmtId="166" fontId="7" fillId="0" borderId="111" xfId="0" applyNumberFormat="1" applyFont="1" applyFill="1" applyBorder="1" applyAlignment="1">
      <alignment vertical="center" wrapText="1"/>
    </xf>
    <xf numFmtId="166" fontId="7" fillId="0" borderId="121" xfId="0" applyNumberFormat="1" applyFont="1" applyFill="1" applyBorder="1" applyAlignment="1">
      <alignment vertical="center" wrapText="1"/>
    </xf>
    <xf numFmtId="4" fontId="7" fillId="0" borderId="113" xfId="0" applyNumberFormat="1" applyFont="1" applyFill="1" applyBorder="1" applyAlignment="1">
      <alignment horizontal="center" vertical="center"/>
    </xf>
    <xf numFmtId="166" fontId="7" fillId="4" borderId="139" xfId="0" applyNumberFormat="1" applyFont="1" applyFill="1" applyBorder="1" applyAlignment="1">
      <alignment horizontal="center" vertical="center"/>
    </xf>
    <xf numFmtId="0" fontId="27" fillId="0" borderId="135" xfId="0" applyFont="1" applyFill="1" applyBorder="1" applyAlignment="1">
      <alignment wrapText="1"/>
    </xf>
    <xf numFmtId="166" fontId="44" fillId="0" borderId="66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10" fontId="9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16" xfId="0" applyFont="1" applyBorder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9" xfId="0" applyFont="1" applyBorder="1"/>
    <xf numFmtId="0" fontId="11" fillId="0" borderId="10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0" fontId="10" fillId="0" borderId="7" xfId="0" applyFont="1" applyBorder="1" applyAlignment="1">
      <alignment horizontal="center" vertical="center" wrapText="1"/>
    </xf>
    <xf numFmtId="0" fontId="11" fillId="0" borderId="15" xfId="0" applyFont="1" applyBorder="1"/>
    <xf numFmtId="10" fontId="12" fillId="0" borderId="13" xfId="0" applyNumberFormat="1" applyFont="1" applyBorder="1" applyAlignment="1">
      <alignment horizontal="center" vertical="center"/>
    </xf>
    <xf numFmtId="0" fontId="11" fillId="0" borderId="14" xfId="0" applyFont="1" applyBorder="1"/>
    <xf numFmtId="164" fontId="5" fillId="0" borderId="26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/>
    <xf numFmtId="0" fontId="11" fillId="0" borderId="38" xfId="0" applyFont="1" applyFill="1" applyBorder="1"/>
    <xf numFmtId="0" fontId="5" fillId="0" borderId="2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166" fontId="15" fillId="6" borderId="26" xfId="0" applyNumberFormat="1" applyFont="1" applyFill="1" applyBorder="1" applyAlignment="1">
      <alignment horizontal="left" vertical="top" wrapText="1"/>
    </xf>
    <xf numFmtId="0" fontId="11" fillId="6" borderId="27" xfId="0" applyFont="1" applyFill="1" applyBorder="1"/>
    <xf numFmtId="0" fontId="11" fillId="6" borderId="28" xfId="0" applyFont="1" applyFill="1" applyBorder="1"/>
    <xf numFmtId="166" fontId="5" fillId="6" borderId="122" xfId="0" applyNumberFormat="1" applyFont="1" applyFill="1" applyBorder="1" applyAlignment="1">
      <alignment horizontal="left" vertical="top"/>
    </xf>
    <xf numFmtId="0" fontId="11" fillId="6" borderId="123" xfId="0" applyFont="1" applyFill="1" applyBorder="1"/>
    <xf numFmtId="0" fontId="11" fillId="6" borderId="124" xfId="0" applyFont="1" applyFill="1" applyBorder="1"/>
    <xf numFmtId="0" fontId="5" fillId="0" borderId="26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left" vertical="center"/>
    </xf>
    <xf numFmtId="0" fontId="11" fillId="0" borderId="32" xfId="0" applyFont="1" applyFill="1" applyBorder="1"/>
    <xf numFmtId="0" fontId="5" fillId="0" borderId="24" xfId="0" applyFont="1" applyFill="1" applyBorder="1" applyAlignment="1">
      <alignment horizontal="center" vertical="center"/>
    </xf>
    <xf numFmtId="0" fontId="11" fillId="0" borderId="30" xfId="0" applyFont="1" applyFill="1" applyBorder="1"/>
    <xf numFmtId="0" fontId="11" fillId="0" borderId="33" xfId="0" applyFont="1" applyFill="1" applyBorder="1"/>
    <xf numFmtId="0" fontId="5" fillId="0" borderId="25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166" fontId="5" fillId="6" borderId="26" xfId="0" applyNumberFormat="1" applyFont="1" applyFill="1" applyBorder="1" applyAlignment="1">
      <alignment horizontal="left" vertical="top"/>
    </xf>
    <xf numFmtId="0" fontId="11" fillId="6" borderId="29" xfId="0" applyFont="1" applyFill="1" applyBorder="1"/>
    <xf numFmtId="166" fontId="7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166" fontId="9" fillId="5" borderId="26" xfId="0" applyNumberFormat="1" applyFont="1" applyFill="1" applyBorder="1" applyAlignment="1">
      <alignment horizontal="left"/>
    </xf>
    <xf numFmtId="0" fontId="11" fillId="5" borderId="27" xfId="0" applyFont="1" applyFill="1" applyBorder="1"/>
    <xf numFmtId="0" fontId="11" fillId="5" borderId="28" xfId="0" applyFont="1" applyFill="1" applyBorder="1"/>
    <xf numFmtId="0" fontId="2" fillId="0" borderId="13" xfId="0" applyFont="1" applyBorder="1" applyAlignment="1">
      <alignment horizontal="right" wrapText="1"/>
    </xf>
    <xf numFmtId="0" fontId="11" fillId="0" borderId="84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2" fillId="2" borderId="13" xfId="0" applyNumberFormat="1" applyFont="1" applyFill="1" applyBorder="1" applyAlignment="1">
      <alignment horizontal="center" vertical="center" wrapText="1"/>
    </xf>
    <xf numFmtId="0" fontId="2" fillId="0" borderId="128" xfId="0" applyFont="1" applyBorder="1" applyAlignment="1">
      <alignment horizontal="right" wrapText="1"/>
    </xf>
    <xf numFmtId="0" fontId="11" fillId="0" borderId="128" xfId="0" applyFont="1" applyBorder="1"/>
    <xf numFmtId="0" fontId="2" fillId="2" borderId="117" xfId="0" applyFont="1" applyFill="1" applyBorder="1" applyAlignment="1">
      <alignment horizontal="center" vertical="center" wrapText="1"/>
    </xf>
    <xf numFmtId="0" fontId="11" fillId="0" borderId="83" xfId="0" applyFont="1" applyBorder="1"/>
    <xf numFmtId="0" fontId="11" fillId="0" borderId="118" xfId="0" applyFont="1" applyBorder="1"/>
    <xf numFmtId="4" fontId="2" fillId="2" borderId="117" xfId="0" applyNumberFormat="1" applyFont="1" applyFill="1" applyBorder="1" applyAlignment="1">
      <alignment horizontal="center" vertical="center" wrapText="1"/>
    </xf>
    <xf numFmtId="49" fontId="50" fillId="3" borderId="128" xfId="0" applyNumberFormat="1" applyFont="1" applyFill="1" applyBorder="1" applyAlignment="1">
      <alignment horizontal="center" vertical="top"/>
    </xf>
    <xf numFmtId="166" fontId="28" fillId="0" borderId="128" xfId="0" applyNumberFormat="1" applyFont="1" applyFill="1" applyBorder="1" applyAlignment="1">
      <alignment horizontal="left" vertical="top" wrapText="1"/>
    </xf>
    <xf numFmtId="4" fontId="28" fillId="0" borderId="129" xfId="0" applyNumberFormat="1" applyFont="1" applyBorder="1" applyAlignment="1">
      <alignment horizontal="center" vertical="center"/>
    </xf>
    <xf numFmtId="0" fontId="28" fillId="0" borderId="128" xfId="0" applyFont="1" applyBorder="1" applyAlignment="1">
      <alignment horizontal="left" wrapText="1"/>
    </xf>
    <xf numFmtId="166" fontId="44" fillId="0" borderId="12" xfId="0" applyNumberFormat="1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4" fontId="28" fillId="0" borderId="128" xfId="0" applyNumberFormat="1" applyFont="1" applyBorder="1" applyAlignment="1">
      <alignment horizontal="center" vertical="center"/>
    </xf>
    <xf numFmtId="167" fontId="50" fillId="0" borderId="50" xfId="0" applyNumberFormat="1" applyFont="1" applyBorder="1" applyAlignment="1">
      <alignment horizontal="center" vertical="top"/>
    </xf>
    <xf numFmtId="166" fontId="28" fillId="0" borderId="128" xfId="0" applyNumberFormat="1" applyFont="1" applyBorder="1" applyAlignment="1">
      <alignment horizontal="left" vertical="top" wrapText="1"/>
    </xf>
    <xf numFmtId="0" fontId="51" fillId="0" borderId="128" xfId="0" applyFont="1" applyBorder="1" applyAlignment="1">
      <alignment horizontal="left" wrapText="1"/>
    </xf>
    <xf numFmtId="4" fontId="51" fillId="0" borderId="12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abSelected="1" topLeftCell="A4" workbookViewId="0">
      <selection activeCell="I17" sqref="I17:J17"/>
    </sheetView>
  </sheetViews>
  <sheetFormatPr defaultColWidth="12.625" defaultRowHeight="15" customHeight="1" x14ac:dyDescent="0.2"/>
  <cols>
    <col min="1" max="1" width="12.5" customWidth="1"/>
    <col min="2" max="16" width="12" customWidth="1"/>
    <col min="17" max="26" width="6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596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595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47" t="s">
        <v>593</v>
      </c>
      <c r="E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594</v>
      </c>
      <c r="E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47" t="s">
        <v>581</v>
      </c>
      <c r="E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344" t="s">
        <v>582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807" t="s">
        <v>1</v>
      </c>
      <c r="C11" s="808"/>
      <c r="D11" s="808"/>
      <c r="E11" s="808"/>
      <c r="F11" s="808"/>
      <c r="G11" s="808"/>
      <c r="H11" s="808"/>
      <c r="I11" s="808"/>
      <c r="J11" s="808"/>
      <c r="K11" s="808"/>
      <c r="L11" s="808"/>
      <c r="M11" s="808"/>
      <c r="N11" s="808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807" t="s">
        <v>2</v>
      </c>
      <c r="C12" s="808"/>
      <c r="D12" s="808"/>
      <c r="E12" s="808"/>
      <c r="F12" s="808"/>
      <c r="G12" s="808"/>
      <c r="H12" s="808"/>
      <c r="I12" s="808"/>
      <c r="J12" s="808"/>
      <c r="K12" s="808"/>
      <c r="L12" s="808"/>
      <c r="M12" s="808"/>
      <c r="N12" s="808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809" t="s">
        <v>559</v>
      </c>
      <c r="C13" s="808"/>
      <c r="D13" s="808"/>
      <c r="E13" s="808"/>
      <c r="F13" s="808"/>
      <c r="G13" s="808"/>
      <c r="H13" s="808"/>
      <c r="I13" s="808"/>
      <c r="J13" s="808"/>
      <c r="K13" s="808"/>
      <c r="L13" s="808"/>
      <c r="M13" s="808"/>
      <c r="N13" s="808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810"/>
      <c r="B16" s="813" t="s">
        <v>3</v>
      </c>
      <c r="C16" s="814"/>
      <c r="D16" s="817" t="s">
        <v>4</v>
      </c>
      <c r="E16" s="818"/>
      <c r="F16" s="818"/>
      <c r="G16" s="818"/>
      <c r="H16" s="818"/>
      <c r="I16" s="818"/>
      <c r="J16" s="819"/>
      <c r="K16" s="820" t="s">
        <v>5</v>
      </c>
      <c r="L16" s="814"/>
      <c r="M16" s="820" t="s">
        <v>6</v>
      </c>
      <c r="N16" s="814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811"/>
      <c r="B17" s="815"/>
      <c r="C17" s="816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822" t="s">
        <v>12</v>
      </c>
      <c r="J17" s="823"/>
      <c r="K17" s="821"/>
      <c r="L17" s="816"/>
      <c r="M17" s="821"/>
      <c r="N17" s="816"/>
    </row>
    <row r="18" spans="1:26" ht="47.25" customHeight="1" x14ac:dyDescent="0.2">
      <c r="A18" s="812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30</v>
      </c>
      <c r="B20" s="32">
        <v>1</v>
      </c>
      <c r="C20" s="33">
        <v>944910.78</v>
      </c>
      <c r="D20" s="34"/>
      <c r="E20" s="35"/>
      <c r="F20" s="35"/>
      <c r="G20" s="35"/>
      <c r="H20" s="35"/>
      <c r="I20" s="36"/>
      <c r="J20" s="33">
        <f>D20+E20+F20+G20+H20</f>
        <v>0</v>
      </c>
      <c r="K20" s="37"/>
      <c r="L20" s="33"/>
      <c r="M20" s="38">
        <v>1</v>
      </c>
      <c r="N20" s="39">
        <f>C20+J20+L20</f>
        <v>944910.78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31</v>
      </c>
      <c r="B21" s="32">
        <v>1</v>
      </c>
      <c r="C21" s="33">
        <v>944910.78</v>
      </c>
      <c r="D21" s="34"/>
      <c r="E21" s="35"/>
      <c r="F21" s="35"/>
      <c r="G21" s="35"/>
      <c r="H21" s="35"/>
      <c r="I21" s="36"/>
      <c r="J21" s="33">
        <f>D21+E21+F21+G21+H21</f>
        <v>0</v>
      </c>
      <c r="K21" s="37"/>
      <c r="L21" s="33"/>
      <c r="M21" s="38">
        <v>1</v>
      </c>
      <c r="N21" s="39">
        <f>C21+J21+L21</f>
        <v>944910.78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32</v>
      </c>
      <c r="B22" s="32">
        <f>C22*B21/C21</f>
        <v>0.90000031537369063</v>
      </c>
      <c r="C22" s="33">
        <f>94491+755929</f>
        <v>850420</v>
      </c>
      <c r="D22" s="34"/>
      <c r="E22" s="35"/>
      <c r="F22" s="35"/>
      <c r="G22" s="35"/>
      <c r="H22" s="35"/>
      <c r="I22" s="36"/>
      <c r="J22" s="33">
        <f>D22+E22+F22+G22+H22</f>
        <v>0</v>
      </c>
      <c r="K22" s="37"/>
      <c r="L22" s="33"/>
      <c r="M22" s="38">
        <v>0.9</v>
      </c>
      <c r="N22" s="39">
        <f>C22+J22+L22</f>
        <v>850420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33</v>
      </c>
      <c r="B23" s="32">
        <f>B21-B22</f>
        <v>9.9999684626309371E-2</v>
      </c>
      <c r="C23" s="33">
        <f>C21-C22</f>
        <v>94490.780000000028</v>
      </c>
      <c r="D23" s="34">
        <f t="shared" ref="D23:H23" si="0">D21-D22</f>
        <v>0</v>
      </c>
      <c r="E23" s="35">
        <f t="shared" si="0"/>
        <v>0</v>
      </c>
      <c r="F23" s="35">
        <f t="shared" si="0"/>
        <v>0</v>
      </c>
      <c r="G23" s="35">
        <f t="shared" si="0"/>
        <v>0</v>
      </c>
      <c r="H23" s="35">
        <f t="shared" si="0"/>
        <v>0</v>
      </c>
      <c r="I23" s="36"/>
      <c r="J23" s="33">
        <f>D23+E23+F23+G23+H23</f>
        <v>0</v>
      </c>
      <c r="K23" s="37"/>
      <c r="L23" s="33">
        <f>L21-L22</f>
        <v>0</v>
      </c>
      <c r="M23" s="38">
        <v>0.1</v>
      </c>
      <c r="N23" s="39">
        <f>C23+J23+L23</f>
        <v>94490.780000000028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34</v>
      </c>
      <c r="C26" s="43" t="s">
        <v>598</v>
      </c>
      <c r="D26" s="43"/>
      <c r="E26" s="43"/>
      <c r="F26" s="42"/>
      <c r="G26" s="43"/>
      <c r="H26" s="43"/>
      <c r="I26" s="44"/>
      <c r="J26" s="43" t="s">
        <v>597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35</v>
      </c>
      <c r="F27" s="46"/>
      <c r="G27" s="45" t="s">
        <v>36</v>
      </c>
      <c r="I27" s="2"/>
      <c r="K27" s="46" t="s">
        <v>37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"/>
    <row r="229" spans="4:16" ht="15.75" customHeight="1" x14ac:dyDescent="0.2"/>
    <row r="230" spans="4:16" ht="15.75" customHeight="1" x14ac:dyDescent="0.2"/>
    <row r="231" spans="4:16" ht="15.75" customHeight="1" x14ac:dyDescent="0.2"/>
    <row r="232" spans="4:16" ht="15.75" customHeight="1" x14ac:dyDescent="0.2"/>
    <row r="233" spans="4:16" ht="15.75" customHeight="1" x14ac:dyDescent="0.2"/>
    <row r="234" spans="4:16" ht="15.75" customHeight="1" x14ac:dyDescent="0.2"/>
    <row r="235" spans="4:16" ht="15.75" customHeight="1" x14ac:dyDescent="0.2"/>
    <row r="236" spans="4:16" ht="15.75" customHeight="1" x14ac:dyDescent="0.2"/>
    <row r="237" spans="4:16" ht="15.75" customHeight="1" x14ac:dyDescent="0.2"/>
    <row r="238" spans="4:16" ht="15.75" customHeight="1" x14ac:dyDescent="0.2"/>
    <row r="239" spans="4:16" ht="15.75" customHeight="1" x14ac:dyDescent="0.2"/>
    <row r="240" spans="4:1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G1011"/>
  <sheetViews>
    <sheetView zoomScale="60" zoomScaleNormal="60" workbookViewId="0">
      <pane xSplit="3" ySplit="9" topLeftCell="D112" activePane="bottomRight" state="frozen"/>
      <selection pane="topRight" activeCell="D1" sqref="D1"/>
      <selection pane="bottomLeft" activeCell="A10" sqref="A10"/>
      <selection pane="bottomRight" activeCell="G14" sqref="G14"/>
    </sheetView>
  </sheetViews>
  <sheetFormatPr defaultColWidth="12.625" defaultRowHeight="15" customHeight="1" outlineLevelCol="1" x14ac:dyDescent="0.2"/>
  <cols>
    <col min="1" max="1" width="8.75" style="341" customWidth="1"/>
    <col min="2" max="2" width="5.125" style="341" customWidth="1"/>
    <col min="3" max="3" width="27.5" style="517" customWidth="1"/>
    <col min="4" max="4" width="9.125" style="782" customWidth="1"/>
    <col min="5" max="5" width="10.375" style="782" customWidth="1"/>
    <col min="6" max="6" width="10.875" style="782" customWidth="1"/>
    <col min="7" max="7" width="14.375" style="782" customWidth="1"/>
    <col min="8" max="8" width="9.75" style="782" customWidth="1"/>
    <col min="9" max="9" width="11.5" style="782" customWidth="1"/>
    <col min="10" max="10" width="14.375" style="782" customWidth="1"/>
    <col min="11" max="11" width="8.25" style="782" hidden="1" customWidth="1" outlineLevel="1"/>
    <col min="12" max="12" width="9.75" style="782" hidden="1" customWidth="1" outlineLevel="1"/>
    <col min="13" max="13" width="14.375" style="782" hidden="1" customWidth="1" outlineLevel="1"/>
    <col min="14" max="14" width="8.25" style="782" hidden="1" customWidth="1" outlineLevel="1"/>
    <col min="15" max="15" width="9.75" style="782" hidden="1" customWidth="1" outlineLevel="1"/>
    <col min="16" max="16" width="14.375" style="782" hidden="1" customWidth="1" outlineLevel="1"/>
    <col min="17" max="17" width="8.25" style="782" hidden="1" customWidth="1" outlineLevel="1"/>
    <col min="18" max="18" width="9.75" style="782" hidden="1" customWidth="1" outlineLevel="1"/>
    <col min="19" max="19" width="14.375" style="782" hidden="1" customWidth="1" outlineLevel="1"/>
    <col min="20" max="20" width="9.625" style="782" hidden="1" customWidth="1" outlineLevel="1"/>
    <col min="21" max="21" width="9.75" style="782" hidden="1" customWidth="1" outlineLevel="1"/>
    <col min="22" max="22" width="14.375" style="782" hidden="1" customWidth="1" outlineLevel="1"/>
    <col min="23" max="23" width="8.25" style="782" hidden="1" customWidth="1" outlineLevel="1"/>
    <col min="24" max="24" width="9.75" style="782" hidden="1" customWidth="1" outlineLevel="1"/>
    <col min="25" max="25" width="14.375" style="782" hidden="1" customWidth="1" outlineLevel="1"/>
    <col min="26" max="26" width="8.25" style="782" hidden="1" customWidth="1" outlineLevel="1"/>
    <col min="27" max="27" width="9.75" style="782" hidden="1" customWidth="1" outlineLevel="1"/>
    <col min="28" max="28" width="14.375" style="782" hidden="1" customWidth="1" outlineLevel="1"/>
    <col min="29" max="29" width="14.375" style="782" customWidth="1" collapsed="1"/>
    <col min="30" max="32" width="14.375" style="782" customWidth="1"/>
    <col min="33" max="33" width="18" style="341" customWidth="1"/>
  </cols>
  <sheetData>
    <row r="1" spans="1:33" ht="15.75" x14ac:dyDescent="0.25">
      <c r="A1" s="235" t="s">
        <v>38</v>
      </c>
      <c r="B1" s="235"/>
      <c r="C1" s="452"/>
      <c r="D1" s="519"/>
      <c r="E1" s="519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240"/>
      <c r="AD1" s="240"/>
      <c r="AE1" s="240"/>
      <c r="AF1" s="240"/>
      <c r="AG1" s="238"/>
    </row>
    <row r="2" spans="1:33" ht="15.75" x14ac:dyDescent="0.25">
      <c r="A2" s="47" t="s">
        <v>580</v>
      </c>
      <c r="B2" s="235"/>
      <c r="C2" s="452"/>
      <c r="D2" s="519"/>
      <c r="E2" s="519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240"/>
      <c r="AD2" s="240"/>
      <c r="AE2" s="240"/>
      <c r="AF2" s="240"/>
      <c r="AG2" s="237"/>
    </row>
    <row r="3" spans="1:33" ht="14.25" x14ac:dyDescent="0.2">
      <c r="A3" s="47" t="s">
        <v>581</v>
      </c>
      <c r="B3" s="240"/>
      <c r="C3" s="239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240"/>
      <c r="AD3" s="240"/>
      <c r="AE3" s="240"/>
      <c r="AF3" s="240"/>
      <c r="AG3" s="241"/>
    </row>
    <row r="4" spans="1:33" ht="15.75" customHeight="1" x14ac:dyDescent="0.2">
      <c r="A4" s="344" t="s">
        <v>582</v>
      </c>
      <c r="B4" s="240"/>
      <c r="C4" s="239"/>
      <c r="D4" s="520"/>
      <c r="E4" s="520"/>
      <c r="F4" s="520"/>
      <c r="G4" s="520"/>
      <c r="H4" s="520"/>
      <c r="I4" s="520"/>
      <c r="J4" s="520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2"/>
      <c r="AD4" s="522"/>
      <c r="AE4" s="522"/>
      <c r="AF4" s="522"/>
      <c r="AG4" s="242"/>
    </row>
    <row r="5" spans="1:33" thickBot="1" x14ac:dyDescent="0.25">
      <c r="A5" s="237"/>
      <c r="B5" s="240"/>
      <c r="C5" s="243"/>
      <c r="D5" s="520"/>
      <c r="E5" s="520"/>
      <c r="F5" s="520"/>
      <c r="G5" s="520"/>
      <c r="H5" s="520"/>
      <c r="I5" s="520"/>
      <c r="J5" s="520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4"/>
      <c r="AD5" s="524"/>
      <c r="AE5" s="524"/>
      <c r="AF5" s="524"/>
      <c r="AG5" s="244"/>
    </row>
    <row r="6" spans="1:33" ht="26.25" customHeight="1" thickBot="1" x14ac:dyDescent="0.25">
      <c r="A6" s="827" t="s">
        <v>39</v>
      </c>
      <c r="B6" s="843" t="s">
        <v>40</v>
      </c>
      <c r="C6" s="846" t="s">
        <v>41</v>
      </c>
      <c r="D6" s="849" t="s">
        <v>42</v>
      </c>
      <c r="E6" s="840" t="s">
        <v>43</v>
      </c>
      <c r="F6" s="825"/>
      <c r="G6" s="825"/>
      <c r="H6" s="825"/>
      <c r="I6" s="825"/>
      <c r="J6" s="831"/>
      <c r="K6" s="840" t="s">
        <v>44</v>
      </c>
      <c r="L6" s="825"/>
      <c r="M6" s="825"/>
      <c r="N6" s="825"/>
      <c r="O6" s="825"/>
      <c r="P6" s="831"/>
      <c r="Q6" s="840" t="s">
        <v>44</v>
      </c>
      <c r="R6" s="825"/>
      <c r="S6" s="825"/>
      <c r="T6" s="825"/>
      <c r="U6" s="825"/>
      <c r="V6" s="831"/>
      <c r="W6" s="840" t="s">
        <v>44</v>
      </c>
      <c r="X6" s="825"/>
      <c r="Y6" s="825"/>
      <c r="Z6" s="825"/>
      <c r="AA6" s="825"/>
      <c r="AB6" s="831"/>
      <c r="AC6" s="824" t="s">
        <v>45</v>
      </c>
      <c r="AD6" s="825"/>
      <c r="AE6" s="825"/>
      <c r="AF6" s="826"/>
      <c r="AG6" s="827" t="s">
        <v>46</v>
      </c>
    </row>
    <row r="7" spans="1:33" ht="71.25" customHeight="1" thickBot="1" x14ac:dyDescent="0.25">
      <c r="A7" s="828"/>
      <c r="B7" s="844"/>
      <c r="C7" s="847"/>
      <c r="D7" s="850"/>
      <c r="E7" s="830" t="s">
        <v>47</v>
      </c>
      <c r="F7" s="825"/>
      <c r="G7" s="831"/>
      <c r="H7" s="830" t="s">
        <v>48</v>
      </c>
      <c r="I7" s="825"/>
      <c r="J7" s="831"/>
      <c r="K7" s="830" t="s">
        <v>47</v>
      </c>
      <c r="L7" s="825"/>
      <c r="M7" s="831"/>
      <c r="N7" s="830" t="s">
        <v>48</v>
      </c>
      <c r="O7" s="825"/>
      <c r="P7" s="831"/>
      <c r="Q7" s="830" t="s">
        <v>47</v>
      </c>
      <c r="R7" s="825"/>
      <c r="S7" s="831"/>
      <c r="T7" s="830" t="s">
        <v>48</v>
      </c>
      <c r="U7" s="825"/>
      <c r="V7" s="831"/>
      <c r="W7" s="830" t="s">
        <v>47</v>
      </c>
      <c r="X7" s="825"/>
      <c r="Y7" s="831"/>
      <c r="Z7" s="830" t="s">
        <v>48</v>
      </c>
      <c r="AA7" s="825"/>
      <c r="AB7" s="831"/>
      <c r="AC7" s="832" t="s">
        <v>49</v>
      </c>
      <c r="AD7" s="832" t="s">
        <v>50</v>
      </c>
      <c r="AE7" s="824" t="s">
        <v>51</v>
      </c>
      <c r="AF7" s="826"/>
      <c r="AG7" s="828"/>
    </row>
    <row r="8" spans="1:33" ht="41.25" customHeight="1" thickBot="1" x14ac:dyDescent="0.25">
      <c r="A8" s="842"/>
      <c r="B8" s="845"/>
      <c r="C8" s="848"/>
      <c r="D8" s="851"/>
      <c r="E8" s="245" t="s">
        <v>52</v>
      </c>
      <c r="F8" s="246" t="s">
        <v>53</v>
      </c>
      <c r="G8" s="247" t="s">
        <v>54</v>
      </c>
      <c r="H8" s="245" t="s">
        <v>52</v>
      </c>
      <c r="I8" s="246" t="s">
        <v>53</v>
      </c>
      <c r="J8" s="247" t="s">
        <v>55</v>
      </c>
      <c r="K8" s="245" t="s">
        <v>52</v>
      </c>
      <c r="L8" s="246" t="s">
        <v>56</v>
      </c>
      <c r="M8" s="247" t="s">
        <v>57</v>
      </c>
      <c r="N8" s="245" t="s">
        <v>52</v>
      </c>
      <c r="O8" s="246" t="s">
        <v>56</v>
      </c>
      <c r="P8" s="247" t="s">
        <v>58</v>
      </c>
      <c r="Q8" s="245" t="s">
        <v>52</v>
      </c>
      <c r="R8" s="246" t="s">
        <v>56</v>
      </c>
      <c r="S8" s="247" t="s">
        <v>59</v>
      </c>
      <c r="T8" s="245" t="s">
        <v>52</v>
      </c>
      <c r="U8" s="246" t="s">
        <v>56</v>
      </c>
      <c r="V8" s="247" t="s">
        <v>60</v>
      </c>
      <c r="W8" s="245" t="s">
        <v>52</v>
      </c>
      <c r="X8" s="246" t="s">
        <v>56</v>
      </c>
      <c r="Y8" s="247" t="s">
        <v>61</v>
      </c>
      <c r="Z8" s="245" t="s">
        <v>52</v>
      </c>
      <c r="AA8" s="246" t="s">
        <v>56</v>
      </c>
      <c r="AB8" s="247" t="s">
        <v>62</v>
      </c>
      <c r="AC8" s="833"/>
      <c r="AD8" s="833"/>
      <c r="AE8" s="248" t="s">
        <v>63</v>
      </c>
      <c r="AF8" s="249" t="s">
        <v>13</v>
      </c>
      <c r="AG8" s="829"/>
    </row>
    <row r="9" spans="1:33" thickBot="1" x14ac:dyDescent="0.25">
      <c r="A9" s="250" t="s">
        <v>64</v>
      </c>
      <c r="B9" s="251">
        <v>1</v>
      </c>
      <c r="C9" s="252">
        <v>2</v>
      </c>
      <c r="D9" s="245">
        <v>3</v>
      </c>
      <c r="E9" s="246">
        <v>4</v>
      </c>
      <c r="F9" s="246">
        <v>5</v>
      </c>
      <c r="G9" s="246">
        <v>6</v>
      </c>
      <c r="H9" s="246">
        <v>7</v>
      </c>
      <c r="I9" s="246">
        <v>8</v>
      </c>
      <c r="J9" s="246">
        <v>9</v>
      </c>
      <c r="K9" s="253">
        <v>10</v>
      </c>
      <c r="L9" s="253">
        <v>11</v>
      </c>
      <c r="M9" s="253">
        <v>12</v>
      </c>
      <c r="N9" s="253">
        <v>13</v>
      </c>
      <c r="O9" s="253">
        <v>14</v>
      </c>
      <c r="P9" s="253">
        <v>15</v>
      </c>
      <c r="Q9" s="253">
        <v>16</v>
      </c>
      <c r="R9" s="253">
        <v>17</v>
      </c>
      <c r="S9" s="253">
        <v>18</v>
      </c>
      <c r="T9" s="253">
        <v>19</v>
      </c>
      <c r="U9" s="253">
        <v>20</v>
      </c>
      <c r="V9" s="253">
        <v>21</v>
      </c>
      <c r="W9" s="253">
        <v>22</v>
      </c>
      <c r="X9" s="253">
        <v>23</v>
      </c>
      <c r="Y9" s="253">
        <v>24</v>
      </c>
      <c r="Z9" s="253">
        <v>25</v>
      </c>
      <c r="AA9" s="253">
        <v>26</v>
      </c>
      <c r="AB9" s="253">
        <v>27</v>
      </c>
      <c r="AC9" s="254">
        <v>28</v>
      </c>
      <c r="AD9" s="254">
        <v>29</v>
      </c>
      <c r="AE9" s="254">
        <v>30</v>
      </c>
      <c r="AF9" s="255">
        <v>31</v>
      </c>
      <c r="AG9" s="253">
        <v>32</v>
      </c>
    </row>
    <row r="10" spans="1:33" thickBot="1" x14ac:dyDescent="0.25">
      <c r="A10" s="256"/>
      <c r="B10" s="257"/>
      <c r="C10" s="255" t="s">
        <v>65</v>
      </c>
      <c r="D10" s="258"/>
      <c r="E10" s="245" t="s">
        <v>66</v>
      </c>
      <c r="F10" s="258" t="s">
        <v>67</v>
      </c>
      <c r="G10" s="247" t="s">
        <v>68</v>
      </c>
      <c r="H10" s="258" t="s">
        <v>69</v>
      </c>
      <c r="I10" s="258" t="s">
        <v>70</v>
      </c>
      <c r="J10" s="258" t="s">
        <v>71</v>
      </c>
      <c r="K10" s="252" t="s">
        <v>72</v>
      </c>
      <c r="L10" s="255" t="s">
        <v>73</v>
      </c>
      <c r="M10" s="254" t="s">
        <v>74</v>
      </c>
      <c r="N10" s="252" t="s">
        <v>75</v>
      </c>
      <c r="O10" s="255" t="s">
        <v>76</v>
      </c>
      <c r="P10" s="254" t="s">
        <v>77</v>
      </c>
      <c r="Q10" s="252" t="s">
        <v>78</v>
      </c>
      <c r="R10" s="255" t="s">
        <v>79</v>
      </c>
      <c r="S10" s="254" t="s">
        <v>80</v>
      </c>
      <c r="T10" s="252" t="s">
        <v>81</v>
      </c>
      <c r="U10" s="255" t="s">
        <v>82</v>
      </c>
      <c r="V10" s="254" t="s">
        <v>83</v>
      </c>
      <c r="W10" s="252" t="s">
        <v>84</v>
      </c>
      <c r="X10" s="255" t="s">
        <v>85</v>
      </c>
      <c r="Y10" s="254" t="s">
        <v>86</v>
      </c>
      <c r="Z10" s="252" t="s">
        <v>87</v>
      </c>
      <c r="AA10" s="255" t="s">
        <v>88</v>
      </c>
      <c r="AB10" s="254" t="s">
        <v>89</v>
      </c>
      <c r="AC10" s="255" t="s">
        <v>90</v>
      </c>
      <c r="AD10" s="255" t="s">
        <v>91</v>
      </c>
      <c r="AE10" s="255" t="s">
        <v>92</v>
      </c>
      <c r="AF10" s="255" t="s">
        <v>93</v>
      </c>
      <c r="AG10" s="253"/>
    </row>
    <row r="11" spans="1:33" ht="19.5" customHeight="1" thickBot="1" x14ac:dyDescent="0.25">
      <c r="A11" s="259"/>
      <c r="B11" s="260"/>
      <c r="C11" s="453" t="s">
        <v>94</v>
      </c>
      <c r="D11" s="525"/>
      <c r="E11" s="526"/>
      <c r="F11" s="525"/>
      <c r="G11" s="527"/>
      <c r="H11" s="525"/>
      <c r="I11" s="525"/>
      <c r="J11" s="525"/>
      <c r="K11" s="526"/>
      <c r="L11" s="525"/>
      <c r="M11" s="527"/>
      <c r="N11" s="526"/>
      <c r="O11" s="525"/>
      <c r="P11" s="527"/>
      <c r="Q11" s="526"/>
      <c r="R11" s="525"/>
      <c r="S11" s="527"/>
      <c r="T11" s="526"/>
      <c r="U11" s="525"/>
      <c r="V11" s="527"/>
      <c r="W11" s="526"/>
      <c r="X11" s="525"/>
      <c r="Y11" s="527"/>
      <c r="Z11" s="526"/>
      <c r="AA11" s="525"/>
      <c r="AB11" s="527"/>
      <c r="AC11" s="528"/>
      <c r="AD11" s="529"/>
      <c r="AE11" s="529"/>
      <c r="AF11" s="529"/>
      <c r="AG11" s="261"/>
    </row>
    <row r="12" spans="1:33" ht="22.5" customHeight="1" thickBot="1" x14ac:dyDescent="0.25">
      <c r="A12" s="431" t="s">
        <v>95</v>
      </c>
      <c r="B12" s="432">
        <v>1</v>
      </c>
      <c r="C12" s="454" t="s">
        <v>96</v>
      </c>
      <c r="D12" s="530"/>
      <c r="E12" s="531"/>
      <c r="F12" s="532"/>
      <c r="G12" s="532"/>
      <c r="H12" s="533"/>
      <c r="I12" s="534"/>
      <c r="J12" s="535"/>
      <c r="K12" s="532"/>
      <c r="L12" s="532"/>
      <c r="M12" s="536"/>
      <c r="N12" s="531"/>
      <c r="O12" s="532"/>
      <c r="P12" s="536"/>
      <c r="Q12" s="532"/>
      <c r="R12" s="532"/>
      <c r="S12" s="536"/>
      <c r="T12" s="531"/>
      <c r="U12" s="532"/>
      <c r="V12" s="536"/>
      <c r="W12" s="532"/>
      <c r="X12" s="532"/>
      <c r="Y12" s="536"/>
      <c r="Z12" s="531"/>
      <c r="AA12" s="532"/>
      <c r="AB12" s="532"/>
      <c r="AC12" s="537"/>
      <c r="AD12" s="538"/>
      <c r="AE12" s="538"/>
      <c r="AF12" s="539"/>
      <c r="AG12" s="424"/>
    </row>
    <row r="13" spans="1:33" ht="30" customHeight="1" x14ac:dyDescent="0.2">
      <c r="A13" s="406" t="s">
        <v>97</v>
      </c>
      <c r="B13" s="407" t="s">
        <v>98</v>
      </c>
      <c r="C13" s="455" t="s">
        <v>99</v>
      </c>
      <c r="D13" s="540"/>
      <c r="E13" s="541"/>
      <c r="F13" s="542"/>
      <c r="G13" s="543">
        <f>SUM(G14:G21)</f>
        <v>101699</v>
      </c>
      <c r="H13" s="541"/>
      <c r="I13" s="542"/>
      <c r="J13" s="543">
        <f>SUM(J14:J21)</f>
        <v>77567</v>
      </c>
      <c r="K13" s="541"/>
      <c r="L13" s="542"/>
      <c r="M13" s="543">
        <f>SUM(M14:M16)</f>
        <v>0</v>
      </c>
      <c r="N13" s="541"/>
      <c r="O13" s="542"/>
      <c r="P13" s="543">
        <f>SUM(P14:P16)</f>
        <v>0</v>
      </c>
      <c r="Q13" s="541"/>
      <c r="R13" s="542"/>
      <c r="S13" s="543">
        <f>SUM(S14:S16)</f>
        <v>0</v>
      </c>
      <c r="T13" s="541"/>
      <c r="U13" s="542"/>
      <c r="V13" s="543">
        <f>SUM(V14:V16)</f>
        <v>0</v>
      </c>
      <c r="W13" s="541"/>
      <c r="X13" s="542"/>
      <c r="Y13" s="543">
        <f>SUM(Y14:Y16)</f>
        <v>0</v>
      </c>
      <c r="Z13" s="541"/>
      <c r="AA13" s="542"/>
      <c r="AB13" s="543">
        <f>SUM(AB14:AB16)</f>
        <v>0</v>
      </c>
      <c r="AC13" s="544">
        <f t="shared" ref="AC13:AC29" si="0">G13+M13+S13+Y13</f>
        <v>101699</v>
      </c>
      <c r="AD13" s="545">
        <f t="shared" ref="AD13:AD29" si="1">J13+P13+V13+AB13</f>
        <v>77567</v>
      </c>
      <c r="AE13" s="546">
        <f t="shared" ref="AE13:AE30" si="2">AC13-AD13</f>
        <v>24132</v>
      </c>
      <c r="AF13" s="547">
        <f t="shared" ref="AF13:AF30" si="3">AE13/AC13</f>
        <v>0.23728846891316532</v>
      </c>
      <c r="AG13" s="448"/>
    </row>
    <row r="14" spans="1:33" ht="49.5" customHeight="1" x14ac:dyDescent="0.2">
      <c r="A14" s="265" t="s">
        <v>100</v>
      </c>
      <c r="B14" s="266" t="s">
        <v>101</v>
      </c>
      <c r="C14" s="456" t="s">
        <v>102</v>
      </c>
      <c r="D14" s="267" t="s">
        <v>103</v>
      </c>
      <c r="E14" s="268">
        <v>4</v>
      </c>
      <c r="F14" s="269">
        <v>7538</v>
      </c>
      <c r="G14" s="270">
        <f t="shared" ref="G14:G21" si="4">E14*F14</f>
        <v>30152</v>
      </c>
      <c r="H14" s="268">
        <v>4</v>
      </c>
      <c r="I14" s="269">
        <v>7538</v>
      </c>
      <c r="J14" s="270">
        <f t="shared" ref="J14:J21" si="5">H14*I14</f>
        <v>30152</v>
      </c>
      <c r="K14" s="548"/>
      <c r="L14" s="549"/>
      <c r="M14" s="298">
        <f t="shared" ref="M14:M16" si="6">K14*L14</f>
        <v>0</v>
      </c>
      <c r="N14" s="548"/>
      <c r="O14" s="549"/>
      <c r="P14" s="298">
        <f t="shared" ref="P14:P16" si="7">N14*O14</f>
        <v>0</v>
      </c>
      <c r="Q14" s="548"/>
      <c r="R14" s="549"/>
      <c r="S14" s="298">
        <f t="shared" ref="S14:S16" si="8">Q14*R14</f>
        <v>0</v>
      </c>
      <c r="T14" s="548"/>
      <c r="U14" s="549"/>
      <c r="V14" s="298">
        <f t="shared" ref="V14:V16" si="9">T14*U14</f>
        <v>0</v>
      </c>
      <c r="W14" s="548"/>
      <c r="X14" s="549"/>
      <c r="Y14" s="298">
        <f t="shared" ref="Y14:Y16" si="10">W14*X14</f>
        <v>0</v>
      </c>
      <c r="Z14" s="548"/>
      <c r="AA14" s="549"/>
      <c r="AB14" s="298">
        <f t="shared" ref="AB14:AB16" si="11">Z14*AA14</f>
        <v>0</v>
      </c>
      <c r="AC14" s="271">
        <f t="shared" si="0"/>
        <v>30152</v>
      </c>
      <c r="AD14" s="272">
        <f t="shared" si="1"/>
        <v>30152</v>
      </c>
      <c r="AE14" s="273">
        <f t="shared" si="2"/>
        <v>0</v>
      </c>
      <c r="AF14" s="274">
        <f t="shared" si="3"/>
        <v>0</v>
      </c>
      <c r="AG14" s="275"/>
    </row>
    <row r="15" spans="1:33" ht="51.75" customHeight="1" x14ac:dyDescent="0.2">
      <c r="A15" s="265" t="s">
        <v>100</v>
      </c>
      <c r="B15" s="266" t="s">
        <v>104</v>
      </c>
      <c r="C15" s="456" t="s">
        <v>105</v>
      </c>
      <c r="D15" s="267" t="s">
        <v>103</v>
      </c>
      <c r="E15" s="268">
        <v>4</v>
      </c>
      <c r="F15" s="269">
        <f>1748*2</f>
        <v>3496</v>
      </c>
      <c r="G15" s="270">
        <f t="shared" si="4"/>
        <v>13984</v>
      </c>
      <c r="H15" s="268">
        <v>4</v>
      </c>
      <c r="I15" s="269">
        <f>1748*2</f>
        <v>3496</v>
      </c>
      <c r="J15" s="270">
        <f t="shared" si="5"/>
        <v>13984</v>
      </c>
      <c r="K15" s="548"/>
      <c r="L15" s="549"/>
      <c r="M15" s="298">
        <f t="shared" si="6"/>
        <v>0</v>
      </c>
      <c r="N15" s="548"/>
      <c r="O15" s="549"/>
      <c r="P15" s="298">
        <f t="shared" si="7"/>
        <v>0</v>
      </c>
      <c r="Q15" s="548"/>
      <c r="R15" s="549"/>
      <c r="S15" s="298">
        <f t="shared" si="8"/>
        <v>0</v>
      </c>
      <c r="T15" s="548"/>
      <c r="U15" s="549"/>
      <c r="V15" s="298">
        <f t="shared" si="9"/>
        <v>0</v>
      </c>
      <c r="W15" s="548"/>
      <c r="X15" s="549"/>
      <c r="Y15" s="298">
        <f t="shared" si="10"/>
        <v>0</v>
      </c>
      <c r="Z15" s="548"/>
      <c r="AA15" s="549"/>
      <c r="AB15" s="298">
        <f t="shared" si="11"/>
        <v>0</v>
      </c>
      <c r="AC15" s="271">
        <f t="shared" si="0"/>
        <v>13984</v>
      </c>
      <c r="AD15" s="272">
        <f t="shared" si="1"/>
        <v>13984</v>
      </c>
      <c r="AE15" s="273">
        <f t="shared" si="2"/>
        <v>0</v>
      </c>
      <c r="AF15" s="274">
        <f t="shared" si="3"/>
        <v>0</v>
      </c>
      <c r="AG15" s="275"/>
    </row>
    <row r="16" spans="1:33" ht="79.5" customHeight="1" thickBot="1" x14ac:dyDescent="0.25">
      <c r="A16" s="276" t="s">
        <v>100</v>
      </c>
      <c r="B16" s="277" t="s">
        <v>106</v>
      </c>
      <c r="C16" s="457" t="s">
        <v>107</v>
      </c>
      <c r="D16" s="278" t="s">
        <v>103</v>
      </c>
      <c r="E16" s="279">
        <v>4</v>
      </c>
      <c r="F16" s="280">
        <v>3496</v>
      </c>
      <c r="G16" s="281">
        <f t="shared" si="4"/>
        <v>13984</v>
      </c>
      <c r="H16" s="279">
        <v>4</v>
      </c>
      <c r="I16" s="280">
        <v>3496</v>
      </c>
      <c r="J16" s="281">
        <f t="shared" si="5"/>
        <v>13984</v>
      </c>
      <c r="K16" s="550"/>
      <c r="L16" s="551"/>
      <c r="M16" s="552">
        <f t="shared" si="6"/>
        <v>0</v>
      </c>
      <c r="N16" s="550"/>
      <c r="O16" s="551"/>
      <c r="P16" s="552">
        <f t="shared" si="7"/>
        <v>0</v>
      </c>
      <c r="Q16" s="550"/>
      <c r="R16" s="551"/>
      <c r="S16" s="552">
        <f t="shared" si="8"/>
        <v>0</v>
      </c>
      <c r="T16" s="550"/>
      <c r="U16" s="551"/>
      <c r="V16" s="552">
        <f t="shared" si="9"/>
        <v>0</v>
      </c>
      <c r="W16" s="550"/>
      <c r="X16" s="551"/>
      <c r="Y16" s="552">
        <f t="shared" si="10"/>
        <v>0</v>
      </c>
      <c r="Z16" s="550"/>
      <c r="AA16" s="551"/>
      <c r="AB16" s="552">
        <f t="shared" si="11"/>
        <v>0</v>
      </c>
      <c r="AC16" s="282">
        <f t="shared" si="0"/>
        <v>13984</v>
      </c>
      <c r="AD16" s="283">
        <f t="shared" si="1"/>
        <v>13984</v>
      </c>
      <c r="AE16" s="284">
        <f t="shared" si="2"/>
        <v>0</v>
      </c>
      <c r="AF16" s="285">
        <f t="shared" si="3"/>
        <v>0</v>
      </c>
      <c r="AG16" s="286"/>
    </row>
    <row r="17" spans="1:33" ht="63.75" customHeight="1" thickBot="1" x14ac:dyDescent="0.25">
      <c r="A17" s="276" t="s">
        <v>100</v>
      </c>
      <c r="B17" s="287" t="s">
        <v>108</v>
      </c>
      <c r="C17" s="457" t="s">
        <v>109</v>
      </c>
      <c r="D17" s="278" t="s">
        <v>103</v>
      </c>
      <c r="E17" s="279">
        <v>3</v>
      </c>
      <c r="F17" s="280">
        <v>2440</v>
      </c>
      <c r="G17" s="281">
        <f t="shared" si="4"/>
        <v>7320</v>
      </c>
      <c r="H17" s="279">
        <v>3</v>
      </c>
      <c r="I17" s="280">
        <v>2440</v>
      </c>
      <c r="J17" s="281">
        <f t="shared" si="5"/>
        <v>7320</v>
      </c>
      <c r="K17" s="553"/>
      <c r="L17" s="554"/>
      <c r="M17" s="555"/>
      <c r="N17" s="553"/>
      <c r="O17" s="554"/>
      <c r="P17" s="555"/>
      <c r="Q17" s="553"/>
      <c r="R17" s="554"/>
      <c r="S17" s="555"/>
      <c r="T17" s="553"/>
      <c r="U17" s="554"/>
      <c r="V17" s="555"/>
      <c r="W17" s="553"/>
      <c r="X17" s="554"/>
      <c r="Y17" s="555"/>
      <c r="Z17" s="553"/>
      <c r="AA17" s="554"/>
      <c r="AB17" s="555"/>
      <c r="AC17" s="282">
        <f t="shared" si="0"/>
        <v>7320</v>
      </c>
      <c r="AD17" s="283">
        <f t="shared" si="1"/>
        <v>7320</v>
      </c>
      <c r="AE17" s="284">
        <f t="shared" si="2"/>
        <v>0</v>
      </c>
      <c r="AF17" s="285">
        <f t="shared" si="3"/>
        <v>0</v>
      </c>
      <c r="AG17" s="288"/>
    </row>
    <row r="18" spans="1:33" ht="69.75" customHeight="1" thickBot="1" x14ac:dyDescent="0.25">
      <c r="A18" s="276" t="s">
        <v>100</v>
      </c>
      <c r="B18" s="287" t="s">
        <v>110</v>
      </c>
      <c r="C18" s="457" t="s">
        <v>111</v>
      </c>
      <c r="D18" s="278" t="s">
        <v>103</v>
      </c>
      <c r="E18" s="279">
        <v>1</v>
      </c>
      <c r="F18" s="280">
        <v>2677</v>
      </c>
      <c r="G18" s="281">
        <f t="shared" si="4"/>
        <v>2677</v>
      </c>
      <c r="H18" s="279">
        <v>1</v>
      </c>
      <c r="I18" s="280">
        <v>2677</v>
      </c>
      <c r="J18" s="281">
        <f t="shared" si="5"/>
        <v>2677</v>
      </c>
      <c r="K18" s="553"/>
      <c r="L18" s="554"/>
      <c r="M18" s="555"/>
      <c r="N18" s="553"/>
      <c r="O18" s="554"/>
      <c r="P18" s="555"/>
      <c r="Q18" s="553"/>
      <c r="R18" s="554"/>
      <c r="S18" s="555"/>
      <c r="T18" s="553"/>
      <c r="U18" s="554"/>
      <c r="V18" s="555"/>
      <c r="W18" s="553"/>
      <c r="X18" s="554"/>
      <c r="Y18" s="555"/>
      <c r="Z18" s="553"/>
      <c r="AA18" s="554"/>
      <c r="AB18" s="555"/>
      <c r="AC18" s="282">
        <f t="shared" si="0"/>
        <v>2677</v>
      </c>
      <c r="AD18" s="283">
        <f t="shared" si="1"/>
        <v>2677</v>
      </c>
      <c r="AE18" s="284">
        <f t="shared" si="2"/>
        <v>0</v>
      </c>
      <c r="AF18" s="285">
        <f t="shared" si="3"/>
        <v>0</v>
      </c>
      <c r="AG18" s="288"/>
    </row>
    <row r="19" spans="1:33" ht="75.75" customHeight="1" thickBot="1" x14ac:dyDescent="0.25">
      <c r="A19" s="276" t="s">
        <v>100</v>
      </c>
      <c r="B19" s="287" t="s">
        <v>112</v>
      </c>
      <c r="C19" s="457" t="s">
        <v>113</v>
      </c>
      <c r="D19" s="278" t="s">
        <v>103</v>
      </c>
      <c r="E19" s="279">
        <v>3</v>
      </c>
      <c r="F19" s="280">
        <v>3150</v>
      </c>
      <c r="G19" s="281">
        <f t="shared" si="4"/>
        <v>9450</v>
      </c>
      <c r="H19" s="279">
        <v>3</v>
      </c>
      <c r="I19" s="280">
        <v>3150</v>
      </c>
      <c r="J19" s="281">
        <f t="shared" si="5"/>
        <v>9450</v>
      </c>
      <c r="K19" s="553"/>
      <c r="L19" s="554"/>
      <c r="M19" s="555"/>
      <c r="N19" s="553"/>
      <c r="O19" s="554"/>
      <c r="P19" s="555"/>
      <c r="Q19" s="553"/>
      <c r="R19" s="554"/>
      <c r="S19" s="555"/>
      <c r="T19" s="553"/>
      <c r="U19" s="554"/>
      <c r="V19" s="555"/>
      <c r="W19" s="553"/>
      <c r="X19" s="554"/>
      <c r="Y19" s="555"/>
      <c r="Z19" s="553"/>
      <c r="AA19" s="554"/>
      <c r="AB19" s="555"/>
      <c r="AC19" s="282">
        <f t="shared" si="0"/>
        <v>9450</v>
      </c>
      <c r="AD19" s="283">
        <f t="shared" si="1"/>
        <v>9450</v>
      </c>
      <c r="AE19" s="284">
        <f t="shared" si="2"/>
        <v>0</v>
      </c>
      <c r="AF19" s="285">
        <f t="shared" si="3"/>
        <v>0</v>
      </c>
      <c r="AG19" s="288"/>
    </row>
    <row r="20" spans="1:33" ht="65.25" customHeight="1" thickBot="1" x14ac:dyDescent="0.25">
      <c r="A20" s="276" t="s">
        <v>100</v>
      </c>
      <c r="B20" s="287" t="s">
        <v>188</v>
      </c>
      <c r="C20" s="458" t="s">
        <v>114</v>
      </c>
      <c r="D20" s="278" t="s">
        <v>103</v>
      </c>
      <c r="E20" s="289">
        <v>3.5</v>
      </c>
      <c r="F20" s="290">
        <v>3496</v>
      </c>
      <c r="G20" s="281">
        <f t="shared" si="4"/>
        <v>12236</v>
      </c>
      <c r="H20" s="291">
        <v>0</v>
      </c>
      <c r="I20" s="290">
        <v>3496</v>
      </c>
      <c r="J20" s="281">
        <f t="shared" si="5"/>
        <v>0</v>
      </c>
      <c r="K20" s="553"/>
      <c r="L20" s="554"/>
      <c r="M20" s="555"/>
      <c r="N20" s="553"/>
      <c r="O20" s="554"/>
      <c r="P20" s="555"/>
      <c r="Q20" s="553"/>
      <c r="R20" s="554"/>
      <c r="S20" s="555"/>
      <c r="T20" s="553"/>
      <c r="U20" s="554"/>
      <c r="V20" s="555"/>
      <c r="W20" s="553"/>
      <c r="X20" s="554"/>
      <c r="Y20" s="555"/>
      <c r="Z20" s="553"/>
      <c r="AA20" s="554"/>
      <c r="AB20" s="555"/>
      <c r="AC20" s="282">
        <f t="shared" si="0"/>
        <v>12236</v>
      </c>
      <c r="AD20" s="283">
        <f t="shared" si="1"/>
        <v>0</v>
      </c>
      <c r="AE20" s="284">
        <f t="shared" si="2"/>
        <v>12236</v>
      </c>
      <c r="AF20" s="285">
        <f t="shared" si="3"/>
        <v>1</v>
      </c>
      <c r="AG20" s="288" t="s">
        <v>560</v>
      </c>
    </row>
    <row r="21" spans="1:33" ht="52.5" customHeight="1" thickBot="1" x14ac:dyDescent="0.25">
      <c r="A21" s="276" t="s">
        <v>100</v>
      </c>
      <c r="B21" s="287" t="s">
        <v>190</v>
      </c>
      <c r="C21" s="806" t="s">
        <v>115</v>
      </c>
      <c r="D21" s="278" t="s">
        <v>103</v>
      </c>
      <c r="E21" s="291">
        <v>4</v>
      </c>
      <c r="F21" s="290">
        <v>2974</v>
      </c>
      <c r="G21" s="281">
        <f t="shared" si="4"/>
        <v>11896</v>
      </c>
      <c r="H21" s="291">
        <v>0</v>
      </c>
      <c r="I21" s="290">
        <v>2974</v>
      </c>
      <c r="J21" s="281">
        <f t="shared" si="5"/>
        <v>0</v>
      </c>
      <c r="K21" s="553"/>
      <c r="L21" s="554"/>
      <c r="M21" s="555"/>
      <c r="N21" s="553"/>
      <c r="O21" s="554"/>
      <c r="P21" s="555"/>
      <c r="Q21" s="553"/>
      <c r="R21" s="554"/>
      <c r="S21" s="555"/>
      <c r="T21" s="553"/>
      <c r="U21" s="554"/>
      <c r="V21" s="555"/>
      <c r="W21" s="553"/>
      <c r="X21" s="554"/>
      <c r="Y21" s="555"/>
      <c r="Z21" s="553"/>
      <c r="AA21" s="554"/>
      <c r="AB21" s="555"/>
      <c r="AC21" s="282">
        <f t="shared" si="0"/>
        <v>11896</v>
      </c>
      <c r="AD21" s="283">
        <f t="shared" si="1"/>
        <v>0</v>
      </c>
      <c r="AE21" s="284">
        <f t="shared" si="2"/>
        <v>11896</v>
      </c>
      <c r="AF21" s="285">
        <f t="shared" si="3"/>
        <v>1</v>
      </c>
      <c r="AG21" s="288" t="s">
        <v>560</v>
      </c>
    </row>
    <row r="22" spans="1:33" ht="30" customHeight="1" x14ac:dyDescent="0.2">
      <c r="A22" s="406" t="s">
        <v>97</v>
      </c>
      <c r="B22" s="407" t="s">
        <v>116</v>
      </c>
      <c r="C22" s="455" t="s">
        <v>117</v>
      </c>
      <c r="D22" s="540"/>
      <c r="E22" s="541"/>
      <c r="F22" s="542"/>
      <c r="G22" s="543">
        <f>SUM(G23:G25)</f>
        <v>0</v>
      </c>
      <c r="H22" s="541"/>
      <c r="I22" s="542"/>
      <c r="J22" s="543">
        <f>SUM(J23:J25)</f>
        <v>0</v>
      </c>
      <c r="K22" s="541"/>
      <c r="L22" s="542"/>
      <c r="M22" s="543">
        <f>SUM(M23:M25)</f>
        <v>0</v>
      </c>
      <c r="N22" s="541"/>
      <c r="O22" s="542"/>
      <c r="P22" s="556">
        <v>0</v>
      </c>
      <c r="Q22" s="541"/>
      <c r="R22" s="542"/>
      <c r="S22" s="543">
        <f>SUM(S23:S25)</f>
        <v>0</v>
      </c>
      <c r="T22" s="541"/>
      <c r="U22" s="542"/>
      <c r="V22" s="556">
        <v>0</v>
      </c>
      <c r="W22" s="541"/>
      <c r="X22" s="542"/>
      <c r="Y22" s="543">
        <f>SUM(Y23:Y25)</f>
        <v>0</v>
      </c>
      <c r="Z22" s="541"/>
      <c r="AA22" s="542"/>
      <c r="AB22" s="556">
        <v>0</v>
      </c>
      <c r="AC22" s="544">
        <f t="shared" si="0"/>
        <v>0</v>
      </c>
      <c r="AD22" s="545">
        <f t="shared" si="1"/>
        <v>0</v>
      </c>
      <c r="AE22" s="546">
        <f t="shared" si="2"/>
        <v>0</v>
      </c>
      <c r="AF22" s="547" t="e">
        <f t="shared" si="3"/>
        <v>#DIV/0!</v>
      </c>
      <c r="AG22" s="448"/>
    </row>
    <row r="23" spans="1:33" ht="30" customHeight="1" x14ac:dyDescent="0.2">
      <c r="A23" s="265" t="s">
        <v>100</v>
      </c>
      <c r="B23" s="216" t="s">
        <v>101</v>
      </c>
      <c r="C23" s="459" t="s">
        <v>118</v>
      </c>
      <c r="D23" s="460" t="s">
        <v>103</v>
      </c>
      <c r="E23" s="557"/>
      <c r="F23" s="558"/>
      <c r="G23" s="559">
        <f>E23*F23</f>
        <v>0</v>
      </c>
      <c r="H23" s="557"/>
      <c r="I23" s="558"/>
      <c r="J23" s="559">
        <f>H23*I23</f>
        <v>0</v>
      </c>
      <c r="K23" s="557"/>
      <c r="L23" s="558"/>
      <c r="M23" s="559">
        <f>K23*L23</f>
        <v>0</v>
      </c>
      <c r="N23" s="557"/>
      <c r="O23" s="558"/>
      <c r="P23" s="560">
        <v>0</v>
      </c>
      <c r="Q23" s="557"/>
      <c r="R23" s="558"/>
      <c r="S23" s="559">
        <f>Q23*R23</f>
        <v>0</v>
      </c>
      <c r="T23" s="557"/>
      <c r="U23" s="558"/>
      <c r="V23" s="560">
        <v>0</v>
      </c>
      <c r="W23" s="557"/>
      <c r="X23" s="558"/>
      <c r="Y23" s="559">
        <f>W23*X23</f>
        <v>0</v>
      </c>
      <c r="Z23" s="557"/>
      <c r="AA23" s="558"/>
      <c r="AB23" s="560">
        <v>0</v>
      </c>
      <c r="AC23" s="561">
        <f t="shared" si="0"/>
        <v>0</v>
      </c>
      <c r="AD23" s="562">
        <f t="shared" si="1"/>
        <v>0</v>
      </c>
      <c r="AE23" s="563">
        <f t="shared" si="2"/>
        <v>0</v>
      </c>
      <c r="AF23" s="564" t="e">
        <f t="shared" si="3"/>
        <v>#DIV/0!</v>
      </c>
      <c r="AG23" s="292"/>
    </row>
    <row r="24" spans="1:33" ht="30" customHeight="1" x14ac:dyDescent="0.2">
      <c r="A24" s="265" t="s">
        <v>100</v>
      </c>
      <c r="B24" s="216" t="s">
        <v>104</v>
      </c>
      <c r="C24" s="459" t="s">
        <v>118</v>
      </c>
      <c r="D24" s="460" t="s">
        <v>103</v>
      </c>
      <c r="E24" s="557"/>
      <c r="F24" s="558"/>
      <c r="G24" s="559">
        <f>E24*F24</f>
        <v>0</v>
      </c>
      <c r="H24" s="557"/>
      <c r="I24" s="558"/>
      <c r="J24" s="559">
        <f>H24*I24</f>
        <v>0</v>
      </c>
      <c r="K24" s="557"/>
      <c r="L24" s="558"/>
      <c r="M24" s="559">
        <f>K24*L24</f>
        <v>0</v>
      </c>
      <c r="N24" s="557"/>
      <c r="O24" s="558"/>
      <c r="P24" s="560">
        <v>0</v>
      </c>
      <c r="Q24" s="557"/>
      <c r="R24" s="558"/>
      <c r="S24" s="559">
        <f>Q24*R24</f>
        <v>0</v>
      </c>
      <c r="T24" s="557"/>
      <c r="U24" s="558"/>
      <c r="V24" s="560">
        <v>0</v>
      </c>
      <c r="W24" s="557"/>
      <c r="X24" s="558"/>
      <c r="Y24" s="559">
        <f>W24*X24</f>
        <v>0</v>
      </c>
      <c r="Z24" s="557"/>
      <c r="AA24" s="558"/>
      <c r="AB24" s="560">
        <v>0</v>
      </c>
      <c r="AC24" s="561">
        <f t="shared" si="0"/>
        <v>0</v>
      </c>
      <c r="AD24" s="562">
        <f t="shared" si="1"/>
        <v>0</v>
      </c>
      <c r="AE24" s="563">
        <f t="shared" si="2"/>
        <v>0</v>
      </c>
      <c r="AF24" s="564" t="e">
        <f t="shared" si="3"/>
        <v>#DIV/0!</v>
      </c>
      <c r="AG24" s="292"/>
    </row>
    <row r="25" spans="1:33" ht="30" customHeight="1" thickBot="1" x14ac:dyDescent="0.25">
      <c r="A25" s="293" t="s">
        <v>100</v>
      </c>
      <c r="B25" s="294" t="s">
        <v>106</v>
      </c>
      <c r="C25" s="461" t="s">
        <v>118</v>
      </c>
      <c r="D25" s="462" t="s">
        <v>103</v>
      </c>
      <c r="E25" s="565"/>
      <c r="F25" s="566"/>
      <c r="G25" s="567">
        <f>E25*F25</f>
        <v>0</v>
      </c>
      <c r="H25" s="565"/>
      <c r="I25" s="566"/>
      <c r="J25" s="567">
        <f>H25*I25</f>
        <v>0</v>
      </c>
      <c r="K25" s="565"/>
      <c r="L25" s="566"/>
      <c r="M25" s="567">
        <f>K25*L25</f>
        <v>0</v>
      </c>
      <c r="N25" s="565"/>
      <c r="O25" s="566"/>
      <c r="P25" s="568">
        <v>0</v>
      </c>
      <c r="Q25" s="565"/>
      <c r="R25" s="566"/>
      <c r="S25" s="567">
        <f>Q25*R25</f>
        <v>0</v>
      </c>
      <c r="T25" s="565"/>
      <c r="U25" s="566"/>
      <c r="V25" s="568">
        <v>0</v>
      </c>
      <c r="W25" s="565"/>
      <c r="X25" s="566"/>
      <c r="Y25" s="567">
        <f>W25*X25</f>
        <v>0</v>
      </c>
      <c r="Z25" s="565"/>
      <c r="AA25" s="566"/>
      <c r="AB25" s="568">
        <v>0</v>
      </c>
      <c r="AC25" s="569">
        <f t="shared" si="0"/>
        <v>0</v>
      </c>
      <c r="AD25" s="570">
        <f t="shared" si="1"/>
        <v>0</v>
      </c>
      <c r="AE25" s="571">
        <f t="shared" si="2"/>
        <v>0</v>
      </c>
      <c r="AF25" s="564" t="e">
        <f t="shared" si="3"/>
        <v>#DIV/0!</v>
      </c>
      <c r="AG25" s="292"/>
    </row>
    <row r="26" spans="1:33" ht="30" customHeight="1" x14ac:dyDescent="0.2">
      <c r="A26" s="406" t="s">
        <v>97</v>
      </c>
      <c r="B26" s="407" t="s">
        <v>119</v>
      </c>
      <c r="C26" s="455" t="s">
        <v>120</v>
      </c>
      <c r="D26" s="540"/>
      <c r="E26" s="541"/>
      <c r="F26" s="542"/>
      <c r="G26" s="543">
        <f>SUM(G27:G29)</f>
        <v>0</v>
      </c>
      <c r="H26" s="541"/>
      <c r="I26" s="542"/>
      <c r="J26" s="543">
        <f>SUM(J27:J29)</f>
        <v>24132</v>
      </c>
      <c r="K26" s="541"/>
      <c r="L26" s="542"/>
      <c r="M26" s="543">
        <f>SUM(M27:M29)</f>
        <v>0</v>
      </c>
      <c r="N26" s="541"/>
      <c r="O26" s="542"/>
      <c r="P26" s="556">
        <f>SUM(P27:P29)</f>
        <v>0</v>
      </c>
      <c r="Q26" s="541"/>
      <c r="R26" s="542"/>
      <c r="S26" s="543">
        <f>SUM(S27:S29)</f>
        <v>0</v>
      </c>
      <c r="T26" s="541"/>
      <c r="U26" s="542"/>
      <c r="V26" s="556">
        <f>SUM(V27:V29)</f>
        <v>0</v>
      </c>
      <c r="W26" s="541"/>
      <c r="X26" s="542"/>
      <c r="Y26" s="543">
        <f>SUM(Y27:Y29)</f>
        <v>0</v>
      </c>
      <c r="Z26" s="541"/>
      <c r="AA26" s="542"/>
      <c r="AB26" s="556">
        <f>SUM(AB27:AB29)</f>
        <v>0</v>
      </c>
      <c r="AC26" s="544">
        <f t="shared" si="0"/>
        <v>0</v>
      </c>
      <c r="AD26" s="545">
        <f t="shared" si="1"/>
        <v>24132</v>
      </c>
      <c r="AE26" s="546">
        <f t="shared" si="2"/>
        <v>-24132</v>
      </c>
      <c r="AF26" s="572" t="e">
        <f t="shared" si="3"/>
        <v>#DIV/0!</v>
      </c>
      <c r="AG26" s="410"/>
    </row>
    <row r="27" spans="1:33" ht="66.75" customHeight="1" x14ac:dyDescent="0.2">
      <c r="A27" s="265" t="s">
        <v>100</v>
      </c>
      <c r="B27" s="216" t="s">
        <v>101</v>
      </c>
      <c r="C27" s="458" t="s">
        <v>114</v>
      </c>
      <c r="D27" s="267" t="s">
        <v>103</v>
      </c>
      <c r="E27" s="296">
        <v>0</v>
      </c>
      <c r="F27" s="297">
        <v>0</v>
      </c>
      <c r="G27" s="298">
        <f t="shared" ref="G27:G28" si="12">E27*F27</f>
        <v>0</v>
      </c>
      <c r="H27" s="279">
        <v>1</v>
      </c>
      <c r="I27" s="290">
        <v>12236</v>
      </c>
      <c r="J27" s="281">
        <f t="shared" ref="J27:J28" si="13">H27*I27</f>
        <v>12236</v>
      </c>
      <c r="K27" s="548"/>
      <c r="L27" s="549"/>
      <c r="M27" s="298">
        <f t="shared" ref="M27:M28" si="14">K27*L27</f>
        <v>0</v>
      </c>
      <c r="N27" s="548"/>
      <c r="O27" s="549"/>
      <c r="P27" s="573">
        <f t="shared" ref="P27:P28" si="15">N27*O27</f>
        <v>0</v>
      </c>
      <c r="Q27" s="548"/>
      <c r="R27" s="549"/>
      <c r="S27" s="298">
        <f t="shared" ref="S27:S28" si="16">Q27*R27</f>
        <v>0</v>
      </c>
      <c r="T27" s="548"/>
      <c r="U27" s="549"/>
      <c r="V27" s="573">
        <f t="shared" ref="V27:V28" si="17">T27*U27</f>
        <v>0</v>
      </c>
      <c r="W27" s="548"/>
      <c r="X27" s="549"/>
      <c r="Y27" s="298">
        <f t="shared" ref="Y27:Y28" si="18">W27*X27</f>
        <v>0</v>
      </c>
      <c r="Z27" s="548"/>
      <c r="AA27" s="549"/>
      <c r="AB27" s="573">
        <f t="shared" ref="AB27:AB28" si="19">Z27*AA27</f>
        <v>0</v>
      </c>
      <c r="AC27" s="271">
        <f t="shared" si="0"/>
        <v>0</v>
      </c>
      <c r="AD27" s="272">
        <f t="shared" si="1"/>
        <v>12236</v>
      </c>
      <c r="AE27" s="273">
        <f t="shared" si="2"/>
        <v>-12236</v>
      </c>
      <c r="AF27" s="274" t="e">
        <f t="shared" si="3"/>
        <v>#DIV/0!</v>
      </c>
      <c r="AG27" s="288" t="s">
        <v>560</v>
      </c>
    </row>
    <row r="28" spans="1:33" ht="59.25" customHeight="1" x14ac:dyDescent="0.2">
      <c r="A28" s="265" t="s">
        <v>100</v>
      </c>
      <c r="B28" s="216" t="s">
        <v>104</v>
      </c>
      <c r="C28" s="457" t="s">
        <v>115</v>
      </c>
      <c r="D28" s="267" t="s">
        <v>103</v>
      </c>
      <c r="E28" s="296">
        <v>0</v>
      </c>
      <c r="F28" s="297">
        <v>0</v>
      </c>
      <c r="G28" s="298">
        <f t="shared" si="12"/>
        <v>0</v>
      </c>
      <c r="H28" s="279">
        <v>1</v>
      </c>
      <c r="I28" s="290">
        <v>11896</v>
      </c>
      <c r="J28" s="281">
        <f t="shared" si="13"/>
        <v>11896</v>
      </c>
      <c r="K28" s="548"/>
      <c r="L28" s="549"/>
      <c r="M28" s="298">
        <f t="shared" si="14"/>
        <v>0</v>
      </c>
      <c r="N28" s="548"/>
      <c r="O28" s="549"/>
      <c r="P28" s="573">
        <f t="shared" si="15"/>
        <v>0</v>
      </c>
      <c r="Q28" s="548"/>
      <c r="R28" s="549"/>
      <c r="S28" s="298">
        <f t="shared" si="16"/>
        <v>0</v>
      </c>
      <c r="T28" s="548"/>
      <c r="U28" s="549"/>
      <c r="V28" s="573">
        <f t="shared" si="17"/>
        <v>0</v>
      </c>
      <c r="W28" s="548"/>
      <c r="X28" s="549"/>
      <c r="Y28" s="298">
        <f t="shared" si="18"/>
        <v>0</v>
      </c>
      <c r="Z28" s="548"/>
      <c r="AA28" s="549"/>
      <c r="AB28" s="573">
        <f t="shared" si="19"/>
        <v>0</v>
      </c>
      <c r="AC28" s="271">
        <f t="shared" si="0"/>
        <v>0</v>
      </c>
      <c r="AD28" s="272">
        <f t="shared" si="1"/>
        <v>11896</v>
      </c>
      <c r="AE28" s="273">
        <f t="shared" si="2"/>
        <v>-11896</v>
      </c>
      <c r="AF28" s="274" t="e">
        <f t="shared" si="3"/>
        <v>#DIV/0!</v>
      </c>
      <c r="AG28" s="288" t="s">
        <v>560</v>
      </c>
    </row>
    <row r="29" spans="1:33" ht="30" customHeight="1" thickBot="1" x14ac:dyDescent="0.25">
      <c r="A29" s="293" t="s">
        <v>100</v>
      </c>
      <c r="B29" s="294" t="s">
        <v>106</v>
      </c>
      <c r="C29" s="461" t="s">
        <v>118</v>
      </c>
      <c r="D29" s="462" t="s">
        <v>103</v>
      </c>
      <c r="E29" s="565"/>
      <c r="F29" s="566"/>
      <c r="G29" s="567">
        <f>E29*F29</f>
        <v>0</v>
      </c>
      <c r="H29" s="565"/>
      <c r="I29" s="566"/>
      <c r="J29" s="567">
        <f>H29*I29</f>
        <v>0</v>
      </c>
      <c r="K29" s="565"/>
      <c r="L29" s="566"/>
      <c r="M29" s="567">
        <f>K29*L29</f>
        <v>0</v>
      </c>
      <c r="N29" s="565"/>
      <c r="O29" s="566"/>
      <c r="P29" s="568">
        <f>N29*O29</f>
        <v>0</v>
      </c>
      <c r="Q29" s="565"/>
      <c r="R29" s="566"/>
      <c r="S29" s="567">
        <f>Q29*R29</f>
        <v>0</v>
      </c>
      <c r="T29" s="565"/>
      <c r="U29" s="566"/>
      <c r="V29" s="568">
        <f>T29*U29</f>
        <v>0</v>
      </c>
      <c r="W29" s="565"/>
      <c r="X29" s="566"/>
      <c r="Y29" s="567">
        <f>W29*X29</f>
        <v>0</v>
      </c>
      <c r="Z29" s="565"/>
      <c r="AA29" s="566"/>
      <c r="AB29" s="568">
        <f>Z29*AA29</f>
        <v>0</v>
      </c>
      <c r="AC29" s="569">
        <f t="shared" si="0"/>
        <v>0</v>
      </c>
      <c r="AD29" s="570">
        <f t="shared" si="1"/>
        <v>0</v>
      </c>
      <c r="AE29" s="571">
        <f t="shared" si="2"/>
        <v>0</v>
      </c>
      <c r="AF29" s="574" t="e">
        <f t="shared" si="3"/>
        <v>#DIV/0!</v>
      </c>
      <c r="AG29" s="299"/>
    </row>
    <row r="30" spans="1:33" ht="15.75" customHeight="1" thickBot="1" x14ac:dyDescent="0.25">
      <c r="A30" s="300" t="s">
        <v>121</v>
      </c>
      <c r="B30" s="301"/>
      <c r="C30" s="463"/>
      <c r="D30" s="575"/>
      <c r="E30" s="472"/>
      <c r="F30" s="472"/>
      <c r="G30" s="576">
        <f>G26+G22+G13</f>
        <v>101699</v>
      </c>
      <c r="H30" s="472"/>
      <c r="I30" s="577"/>
      <c r="J30" s="473">
        <f>J26+J22+J13</f>
        <v>101699</v>
      </c>
      <c r="K30" s="578"/>
      <c r="L30" s="472"/>
      <c r="M30" s="576">
        <f>M26+M22+M13</f>
        <v>0</v>
      </c>
      <c r="N30" s="472"/>
      <c r="O30" s="472"/>
      <c r="P30" s="473">
        <f>P26+P22+P13</f>
        <v>0</v>
      </c>
      <c r="Q30" s="578"/>
      <c r="R30" s="472"/>
      <c r="S30" s="576">
        <f>S26+S22+S13</f>
        <v>0</v>
      </c>
      <c r="T30" s="472"/>
      <c r="U30" s="472"/>
      <c r="V30" s="473">
        <f>V26+V22+V13</f>
        <v>0</v>
      </c>
      <c r="W30" s="578"/>
      <c r="X30" s="472"/>
      <c r="Y30" s="576">
        <f>Y26+Y22+Y13</f>
        <v>0</v>
      </c>
      <c r="Z30" s="472"/>
      <c r="AA30" s="472"/>
      <c r="AB30" s="473">
        <f>AB26+AB22+AB13</f>
        <v>0</v>
      </c>
      <c r="AC30" s="473">
        <f>AC26+AC22+AC13</f>
        <v>101699</v>
      </c>
      <c r="AD30" s="579">
        <f>AD26+AD22+AD13</f>
        <v>101699</v>
      </c>
      <c r="AE30" s="577">
        <f t="shared" si="2"/>
        <v>0</v>
      </c>
      <c r="AF30" s="580">
        <f t="shared" si="3"/>
        <v>0</v>
      </c>
      <c r="AG30" s="302"/>
    </row>
    <row r="31" spans="1:33" ht="30" customHeight="1" thickBot="1" x14ac:dyDescent="0.25">
      <c r="A31" s="428" t="s">
        <v>95</v>
      </c>
      <c r="B31" s="430">
        <v>2</v>
      </c>
      <c r="C31" s="464" t="s">
        <v>122</v>
      </c>
      <c r="D31" s="581"/>
      <c r="E31" s="582"/>
      <c r="F31" s="582"/>
      <c r="G31" s="582"/>
      <c r="H31" s="583"/>
      <c r="I31" s="582"/>
      <c r="J31" s="582"/>
      <c r="K31" s="582"/>
      <c r="L31" s="582"/>
      <c r="M31" s="584"/>
      <c r="N31" s="583"/>
      <c r="O31" s="582"/>
      <c r="P31" s="584"/>
      <c r="Q31" s="582"/>
      <c r="R31" s="582"/>
      <c r="S31" s="584"/>
      <c r="T31" s="583"/>
      <c r="U31" s="582"/>
      <c r="V31" s="584"/>
      <c r="W31" s="582"/>
      <c r="X31" s="582"/>
      <c r="Y31" s="584"/>
      <c r="Z31" s="583"/>
      <c r="AA31" s="582"/>
      <c r="AB31" s="582"/>
      <c r="AC31" s="537"/>
      <c r="AD31" s="538"/>
      <c r="AE31" s="538"/>
      <c r="AF31" s="539"/>
      <c r="AG31" s="424"/>
    </row>
    <row r="32" spans="1:33" ht="30" customHeight="1" x14ac:dyDescent="0.2">
      <c r="A32" s="262" t="s">
        <v>97</v>
      </c>
      <c r="B32" s="263" t="s">
        <v>123</v>
      </c>
      <c r="C32" s="465" t="s">
        <v>124</v>
      </c>
      <c r="D32" s="466"/>
      <c r="E32" s="467"/>
      <c r="F32" s="468"/>
      <c r="G32" s="469">
        <f>SUM(G33:G40)</f>
        <v>22373.779999999995</v>
      </c>
      <c r="H32" s="467"/>
      <c r="I32" s="468"/>
      <c r="J32" s="469">
        <f>SUM(J33:J40)</f>
        <v>22373.779999999995</v>
      </c>
      <c r="K32" s="467"/>
      <c r="L32" s="468"/>
      <c r="M32" s="469">
        <f>M40</f>
        <v>0</v>
      </c>
      <c r="N32" s="467"/>
      <c r="O32" s="468"/>
      <c r="P32" s="585">
        <f>P40</f>
        <v>0</v>
      </c>
      <c r="Q32" s="467"/>
      <c r="R32" s="468"/>
      <c r="S32" s="469">
        <f>S40</f>
        <v>0</v>
      </c>
      <c r="T32" s="467"/>
      <c r="U32" s="468"/>
      <c r="V32" s="585">
        <f>V40</f>
        <v>0</v>
      </c>
      <c r="W32" s="467"/>
      <c r="X32" s="468"/>
      <c r="Y32" s="469">
        <f>Y40</f>
        <v>0</v>
      </c>
      <c r="Z32" s="467"/>
      <c r="AA32" s="468"/>
      <c r="AB32" s="585">
        <f>AB40</f>
        <v>0</v>
      </c>
      <c r="AC32" s="586">
        <f t="shared" ref="AC32:AC40" si="20">G32+M32+S32+Y32</f>
        <v>22373.779999999995</v>
      </c>
      <c r="AD32" s="587">
        <f t="shared" ref="AD32:AD40" si="21">J32+P32+V32+AB32</f>
        <v>22373.779999999995</v>
      </c>
      <c r="AE32" s="588">
        <f t="shared" ref="AE32:AE40" si="22">AC32-AD32</f>
        <v>0</v>
      </c>
      <c r="AF32" s="589">
        <f t="shared" ref="AF32:AF40" si="23">AE32/AC32</f>
        <v>0</v>
      </c>
      <c r="AG32" s="264"/>
    </row>
    <row r="33" spans="1:33" s="215" customFormat="1" ht="51" customHeight="1" thickBot="1" x14ac:dyDescent="0.25">
      <c r="A33" s="276" t="s">
        <v>100</v>
      </c>
      <c r="B33" s="266" t="s">
        <v>101</v>
      </c>
      <c r="C33" s="456" t="s">
        <v>102</v>
      </c>
      <c r="D33" s="470"/>
      <c r="E33" s="386">
        <v>4</v>
      </c>
      <c r="F33" s="57">
        <f>F14*0.22</f>
        <v>1658.36</v>
      </c>
      <c r="G33" s="51">
        <f t="shared" ref="G33:G40" si="24">E33*F33</f>
        <v>6633.44</v>
      </c>
      <c r="H33" s="386">
        <v>4</v>
      </c>
      <c r="I33" s="57">
        <f>I14*0.22</f>
        <v>1658.36</v>
      </c>
      <c r="J33" s="51">
        <f t="shared" ref="J33:J40" si="25">H33*I33</f>
        <v>6633.44</v>
      </c>
      <c r="K33" s="565"/>
      <c r="L33" s="566"/>
      <c r="M33" s="567">
        <f>M24*22%</f>
        <v>0</v>
      </c>
      <c r="N33" s="565"/>
      <c r="O33" s="566"/>
      <c r="P33" s="568">
        <f>P24*22%</f>
        <v>0</v>
      </c>
      <c r="Q33" s="565"/>
      <c r="R33" s="566"/>
      <c r="S33" s="567">
        <f>S24*22%</f>
        <v>0</v>
      </c>
      <c r="T33" s="565"/>
      <c r="U33" s="566"/>
      <c r="V33" s="568">
        <f>V24*22%</f>
        <v>0</v>
      </c>
      <c r="W33" s="565"/>
      <c r="X33" s="566"/>
      <c r="Y33" s="567">
        <f>Y24*22%</f>
        <v>0</v>
      </c>
      <c r="Z33" s="565"/>
      <c r="AA33" s="566"/>
      <c r="AB33" s="568">
        <f>AB24*22%</f>
        <v>0</v>
      </c>
      <c r="AC33" s="569">
        <f t="shared" si="20"/>
        <v>6633.44</v>
      </c>
      <c r="AD33" s="570">
        <f t="shared" si="21"/>
        <v>6633.44</v>
      </c>
      <c r="AE33" s="571">
        <f t="shared" si="22"/>
        <v>0</v>
      </c>
      <c r="AF33" s="574">
        <f t="shared" si="23"/>
        <v>0</v>
      </c>
      <c r="AG33" s="299"/>
    </row>
    <row r="34" spans="1:33" s="215" customFormat="1" ht="51" customHeight="1" thickBot="1" x14ac:dyDescent="0.25">
      <c r="A34" s="276" t="s">
        <v>100</v>
      </c>
      <c r="B34" s="266" t="s">
        <v>104</v>
      </c>
      <c r="C34" s="456" t="s">
        <v>105</v>
      </c>
      <c r="D34" s="470"/>
      <c r="E34" s="386">
        <v>4</v>
      </c>
      <c r="F34" s="57">
        <f t="shared" ref="F34:F40" si="26">F15*0.22</f>
        <v>769.12</v>
      </c>
      <c r="G34" s="51">
        <f t="shared" si="24"/>
        <v>3076.48</v>
      </c>
      <c r="H34" s="386">
        <v>4</v>
      </c>
      <c r="I34" s="57">
        <f t="shared" ref="I34:I40" si="27">I15*0.22</f>
        <v>769.12</v>
      </c>
      <c r="J34" s="51">
        <f t="shared" si="25"/>
        <v>3076.48</v>
      </c>
      <c r="K34" s="565"/>
      <c r="L34" s="566"/>
      <c r="M34" s="567">
        <f>M24*22%</f>
        <v>0</v>
      </c>
      <c r="N34" s="565"/>
      <c r="O34" s="566"/>
      <c r="P34" s="568">
        <f>P24*22%</f>
        <v>0</v>
      </c>
      <c r="Q34" s="565"/>
      <c r="R34" s="566"/>
      <c r="S34" s="567">
        <f>S24*22%</f>
        <v>0</v>
      </c>
      <c r="T34" s="565"/>
      <c r="U34" s="566"/>
      <c r="V34" s="568">
        <f>V24*22%</f>
        <v>0</v>
      </c>
      <c r="W34" s="565"/>
      <c r="X34" s="566"/>
      <c r="Y34" s="567">
        <f>Y24*22%</f>
        <v>0</v>
      </c>
      <c r="Z34" s="565"/>
      <c r="AA34" s="566"/>
      <c r="AB34" s="568">
        <f>AB24*22%</f>
        <v>0</v>
      </c>
      <c r="AC34" s="569">
        <f>G34+M34+S34+Y34</f>
        <v>3076.48</v>
      </c>
      <c r="AD34" s="570">
        <f t="shared" si="21"/>
        <v>3076.48</v>
      </c>
      <c r="AE34" s="571">
        <f t="shared" si="22"/>
        <v>0</v>
      </c>
      <c r="AF34" s="574">
        <f t="shared" si="23"/>
        <v>0</v>
      </c>
      <c r="AG34" s="299"/>
    </row>
    <row r="35" spans="1:33" s="215" customFormat="1" ht="57" customHeight="1" thickBot="1" x14ac:dyDescent="0.25">
      <c r="A35" s="276" t="s">
        <v>100</v>
      </c>
      <c r="B35" s="277" t="s">
        <v>106</v>
      </c>
      <c r="C35" s="457" t="s">
        <v>107</v>
      </c>
      <c r="D35" s="470"/>
      <c r="E35" s="400">
        <v>4</v>
      </c>
      <c r="F35" s="57">
        <f t="shared" si="26"/>
        <v>769.12</v>
      </c>
      <c r="G35" s="399">
        <f t="shared" si="24"/>
        <v>3076.48</v>
      </c>
      <c r="H35" s="400">
        <v>4</v>
      </c>
      <c r="I35" s="57">
        <f t="shared" si="27"/>
        <v>769.12</v>
      </c>
      <c r="J35" s="399">
        <f t="shared" si="25"/>
        <v>3076.48</v>
      </c>
      <c r="K35" s="565"/>
      <c r="L35" s="566"/>
      <c r="M35" s="567">
        <f>M26*22%</f>
        <v>0</v>
      </c>
      <c r="N35" s="565"/>
      <c r="O35" s="566"/>
      <c r="P35" s="568">
        <f>P26*22%</f>
        <v>0</v>
      </c>
      <c r="Q35" s="565"/>
      <c r="R35" s="566"/>
      <c r="S35" s="567">
        <f>S26*22%</f>
        <v>0</v>
      </c>
      <c r="T35" s="565"/>
      <c r="U35" s="566"/>
      <c r="V35" s="568">
        <f>V26*22%</f>
        <v>0</v>
      </c>
      <c r="W35" s="565"/>
      <c r="X35" s="566"/>
      <c r="Y35" s="567">
        <f>Y26*22%</f>
        <v>0</v>
      </c>
      <c r="Z35" s="565"/>
      <c r="AA35" s="566"/>
      <c r="AB35" s="568">
        <f>AB26*22%</f>
        <v>0</v>
      </c>
      <c r="AC35" s="569">
        <f t="shared" si="20"/>
        <v>3076.48</v>
      </c>
      <c r="AD35" s="570">
        <f t="shared" si="21"/>
        <v>3076.48</v>
      </c>
      <c r="AE35" s="571">
        <f t="shared" si="22"/>
        <v>0</v>
      </c>
      <c r="AF35" s="574">
        <f t="shared" si="23"/>
        <v>0</v>
      </c>
      <c r="AG35" s="299"/>
    </row>
    <row r="36" spans="1:33" s="215" customFormat="1" ht="67.5" customHeight="1" thickBot="1" x14ac:dyDescent="0.25">
      <c r="A36" s="276" t="s">
        <v>100</v>
      </c>
      <c r="B36" s="287" t="s">
        <v>108</v>
      </c>
      <c r="C36" s="457" t="s">
        <v>109</v>
      </c>
      <c r="D36" s="470"/>
      <c r="E36" s="400">
        <v>3</v>
      </c>
      <c r="F36" s="57">
        <f t="shared" si="26"/>
        <v>536.79999999999995</v>
      </c>
      <c r="G36" s="399">
        <f t="shared" si="24"/>
        <v>1610.3999999999999</v>
      </c>
      <c r="H36" s="400">
        <v>3</v>
      </c>
      <c r="I36" s="57">
        <f t="shared" si="27"/>
        <v>536.79999999999995</v>
      </c>
      <c r="J36" s="399">
        <f t="shared" si="25"/>
        <v>1610.3999999999999</v>
      </c>
      <c r="K36" s="565"/>
      <c r="L36" s="566"/>
      <c r="M36" s="567">
        <f>M26*22%</f>
        <v>0</v>
      </c>
      <c r="N36" s="565"/>
      <c r="O36" s="566"/>
      <c r="P36" s="568">
        <f>P26*22%</f>
        <v>0</v>
      </c>
      <c r="Q36" s="565"/>
      <c r="R36" s="566"/>
      <c r="S36" s="567">
        <f>S26*22%</f>
        <v>0</v>
      </c>
      <c r="T36" s="565"/>
      <c r="U36" s="566"/>
      <c r="V36" s="568">
        <f>V26*22%</f>
        <v>0</v>
      </c>
      <c r="W36" s="565"/>
      <c r="X36" s="566"/>
      <c r="Y36" s="567">
        <f>Y26*22%</f>
        <v>0</v>
      </c>
      <c r="Z36" s="565"/>
      <c r="AA36" s="566"/>
      <c r="AB36" s="568">
        <f>AB26*22%</f>
        <v>0</v>
      </c>
      <c r="AC36" s="569">
        <f>G36+M36+S36+Y36</f>
        <v>1610.3999999999999</v>
      </c>
      <c r="AD36" s="570">
        <f t="shared" si="21"/>
        <v>1610.3999999999999</v>
      </c>
      <c r="AE36" s="571">
        <f t="shared" si="22"/>
        <v>0</v>
      </c>
      <c r="AF36" s="574">
        <f t="shared" si="23"/>
        <v>0</v>
      </c>
      <c r="AG36" s="299"/>
    </row>
    <row r="37" spans="1:33" s="215" customFormat="1" ht="51" customHeight="1" thickBot="1" x14ac:dyDescent="0.25">
      <c r="A37" s="276" t="s">
        <v>100</v>
      </c>
      <c r="B37" s="287" t="s">
        <v>110</v>
      </c>
      <c r="C37" s="457" t="s">
        <v>111</v>
      </c>
      <c r="D37" s="470"/>
      <c r="E37" s="400">
        <v>1</v>
      </c>
      <c r="F37" s="57">
        <f t="shared" si="26"/>
        <v>588.94000000000005</v>
      </c>
      <c r="G37" s="399">
        <f t="shared" si="24"/>
        <v>588.94000000000005</v>
      </c>
      <c r="H37" s="400">
        <v>1</v>
      </c>
      <c r="I37" s="57">
        <f t="shared" si="27"/>
        <v>588.94000000000005</v>
      </c>
      <c r="J37" s="399">
        <f t="shared" si="25"/>
        <v>588.94000000000005</v>
      </c>
      <c r="K37" s="565"/>
      <c r="L37" s="566"/>
      <c r="M37" s="567">
        <f>M27*22%</f>
        <v>0</v>
      </c>
      <c r="N37" s="565"/>
      <c r="O37" s="566"/>
      <c r="P37" s="568">
        <f>P27*22%</f>
        <v>0</v>
      </c>
      <c r="Q37" s="565"/>
      <c r="R37" s="566"/>
      <c r="S37" s="567">
        <f>S27*22%</f>
        <v>0</v>
      </c>
      <c r="T37" s="565"/>
      <c r="U37" s="566"/>
      <c r="V37" s="568">
        <f>V27*22%</f>
        <v>0</v>
      </c>
      <c r="W37" s="565"/>
      <c r="X37" s="566"/>
      <c r="Y37" s="567">
        <f>Y27*22%</f>
        <v>0</v>
      </c>
      <c r="Z37" s="565"/>
      <c r="AA37" s="566"/>
      <c r="AB37" s="568">
        <f>AB27*22%</f>
        <v>0</v>
      </c>
      <c r="AC37" s="569">
        <f t="shared" si="20"/>
        <v>588.94000000000005</v>
      </c>
      <c r="AD37" s="570">
        <f t="shared" si="21"/>
        <v>588.94000000000005</v>
      </c>
      <c r="AE37" s="571">
        <f t="shared" si="22"/>
        <v>0</v>
      </c>
      <c r="AF37" s="574">
        <f t="shared" si="23"/>
        <v>0</v>
      </c>
      <c r="AG37" s="299"/>
    </row>
    <row r="38" spans="1:33" s="215" customFormat="1" ht="98.25" customHeight="1" thickBot="1" x14ac:dyDescent="0.25">
      <c r="A38" s="276" t="s">
        <v>100</v>
      </c>
      <c r="B38" s="287" t="s">
        <v>112</v>
      </c>
      <c r="C38" s="457" t="s">
        <v>113</v>
      </c>
      <c r="D38" s="470"/>
      <c r="E38" s="400">
        <v>3</v>
      </c>
      <c r="F38" s="57">
        <f t="shared" si="26"/>
        <v>693</v>
      </c>
      <c r="G38" s="399">
        <f t="shared" si="24"/>
        <v>2079</v>
      </c>
      <c r="H38" s="400">
        <v>3</v>
      </c>
      <c r="I38" s="57">
        <f t="shared" si="27"/>
        <v>693</v>
      </c>
      <c r="J38" s="399">
        <f t="shared" si="25"/>
        <v>2079</v>
      </c>
      <c r="K38" s="565"/>
      <c r="L38" s="566"/>
      <c r="M38" s="567">
        <f>M29*22%</f>
        <v>0</v>
      </c>
      <c r="N38" s="565"/>
      <c r="O38" s="566"/>
      <c r="P38" s="568">
        <f>P29*22%</f>
        <v>0</v>
      </c>
      <c r="Q38" s="565"/>
      <c r="R38" s="566"/>
      <c r="S38" s="567">
        <f>S29*22%</f>
        <v>0</v>
      </c>
      <c r="T38" s="565"/>
      <c r="U38" s="566"/>
      <c r="V38" s="568">
        <f>V29*22%</f>
        <v>0</v>
      </c>
      <c r="W38" s="565"/>
      <c r="X38" s="566"/>
      <c r="Y38" s="567">
        <f>Y29*22%</f>
        <v>0</v>
      </c>
      <c r="Z38" s="565"/>
      <c r="AA38" s="566"/>
      <c r="AB38" s="568">
        <f>AB29*22%</f>
        <v>0</v>
      </c>
      <c r="AC38" s="569">
        <f t="shared" si="20"/>
        <v>2079</v>
      </c>
      <c r="AD38" s="570">
        <f t="shared" si="21"/>
        <v>2079</v>
      </c>
      <c r="AE38" s="571">
        <f t="shared" si="22"/>
        <v>0</v>
      </c>
      <c r="AF38" s="574">
        <f t="shared" si="23"/>
        <v>0</v>
      </c>
      <c r="AG38" s="299"/>
    </row>
    <row r="39" spans="1:33" s="215" customFormat="1" ht="63.75" customHeight="1" thickBot="1" x14ac:dyDescent="0.25">
      <c r="A39" s="276" t="s">
        <v>100</v>
      </c>
      <c r="B39" s="287" t="s">
        <v>188</v>
      </c>
      <c r="C39" s="458" t="s">
        <v>114</v>
      </c>
      <c r="D39" s="470"/>
      <c r="E39" s="400">
        <v>3.5</v>
      </c>
      <c r="F39" s="57">
        <f t="shared" si="26"/>
        <v>769.12</v>
      </c>
      <c r="G39" s="399">
        <f t="shared" si="24"/>
        <v>2691.92</v>
      </c>
      <c r="H39" s="400">
        <v>3.5</v>
      </c>
      <c r="I39" s="57">
        <f t="shared" si="27"/>
        <v>769.12</v>
      </c>
      <c r="J39" s="399">
        <f t="shared" si="25"/>
        <v>2691.92</v>
      </c>
      <c r="K39" s="565"/>
      <c r="L39" s="566"/>
      <c r="M39" s="567">
        <f>M29*22%</f>
        <v>0</v>
      </c>
      <c r="N39" s="565"/>
      <c r="O39" s="566"/>
      <c r="P39" s="568">
        <f>P29*22%</f>
        <v>0</v>
      </c>
      <c r="Q39" s="565"/>
      <c r="R39" s="566"/>
      <c r="S39" s="567">
        <f>S29*22%</f>
        <v>0</v>
      </c>
      <c r="T39" s="565"/>
      <c r="U39" s="566"/>
      <c r="V39" s="568">
        <f>V29*22%</f>
        <v>0</v>
      </c>
      <c r="W39" s="565"/>
      <c r="X39" s="566"/>
      <c r="Y39" s="567">
        <f>Y29*22%</f>
        <v>0</v>
      </c>
      <c r="Z39" s="565"/>
      <c r="AA39" s="566"/>
      <c r="AB39" s="568">
        <f>AB29*22%</f>
        <v>0</v>
      </c>
      <c r="AC39" s="569">
        <f t="shared" si="20"/>
        <v>2691.92</v>
      </c>
      <c r="AD39" s="570">
        <f t="shared" si="21"/>
        <v>2691.92</v>
      </c>
      <c r="AE39" s="571">
        <f t="shared" si="22"/>
        <v>0</v>
      </c>
      <c r="AF39" s="574">
        <f t="shared" si="23"/>
        <v>0</v>
      </c>
      <c r="AG39" s="299"/>
    </row>
    <row r="40" spans="1:33" ht="60.75" customHeight="1" thickBot="1" x14ac:dyDescent="0.25">
      <c r="A40" s="276" t="s">
        <v>100</v>
      </c>
      <c r="B40" s="287" t="s">
        <v>190</v>
      </c>
      <c r="C40" s="457" t="s">
        <v>115</v>
      </c>
      <c r="D40" s="470"/>
      <c r="E40" s="400">
        <v>4</v>
      </c>
      <c r="F40" s="57">
        <f t="shared" si="26"/>
        <v>654.28</v>
      </c>
      <c r="G40" s="399">
        <f t="shared" si="24"/>
        <v>2617.12</v>
      </c>
      <c r="H40" s="400">
        <v>4</v>
      </c>
      <c r="I40" s="57">
        <f t="shared" si="27"/>
        <v>654.28</v>
      </c>
      <c r="J40" s="399">
        <f t="shared" si="25"/>
        <v>2617.12</v>
      </c>
      <c r="K40" s="565"/>
      <c r="L40" s="566"/>
      <c r="M40" s="567">
        <f>M30*22%</f>
        <v>0</v>
      </c>
      <c r="N40" s="565"/>
      <c r="O40" s="566"/>
      <c r="P40" s="568">
        <f>P30*22%</f>
        <v>0</v>
      </c>
      <c r="Q40" s="565"/>
      <c r="R40" s="566"/>
      <c r="S40" s="567">
        <f>S30*22%</f>
        <v>0</v>
      </c>
      <c r="T40" s="565"/>
      <c r="U40" s="566"/>
      <c r="V40" s="568">
        <f>V30*22%</f>
        <v>0</v>
      </c>
      <c r="W40" s="565"/>
      <c r="X40" s="566"/>
      <c r="Y40" s="567">
        <f>Y30*22%</f>
        <v>0</v>
      </c>
      <c r="Z40" s="565"/>
      <c r="AA40" s="566"/>
      <c r="AB40" s="568">
        <f>AB30*22%</f>
        <v>0</v>
      </c>
      <c r="AC40" s="569">
        <f t="shared" si="20"/>
        <v>2617.12</v>
      </c>
      <c r="AD40" s="570">
        <f t="shared" si="21"/>
        <v>2617.12</v>
      </c>
      <c r="AE40" s="571">
        <f t="shared" si="22"/>
        <v>0</v>
      </c>
      <c r="AF40" s="574">
        <f t="shared" si="23"/>
        <v>0</v>
      </c>
      <c r="AG40" s="299"/>
    </row>
    <row r="41" spans="1:33" ht="15.75" customHeight="1" thickBot="1" x14ac:dyDescent="0.25">
      <c r="A41" s="300" t="s">
        <v>125</v>
      </c>
      <c r="B41" s="301"/>
      <c r="C41" s="471"/>
      <c r="D41" s="590"/>
      <c r="E41" s="472"/>
      <c r="F41" s="472"/>
      <c r="G41" s="473">
        <f>G32</f>
        <v>22373.779999999995</v>
      </c>
      <c r="H41" s="472"/>
      <c r="I41" s="577"/>
      <c r="J41" s="473">
        <f>J32</f>
        <v>22373.779999999995</v>
      </c>
      <c r="K41" s="578"/>
      <c r="L41" s="472"/>
      <c r="M41" s="576">
        <f>M32</f>
        <v>0</v>
      </c>
      <c r="N41" s="472"/>
      <c r="O41" s="472"/>
      <c r="P41" s="473">
        <f>P32</f>
        <v>0</v>
      </c>
      <c r="Q41" s="578"/>
      <c r="R41" s="472"/>
      <c r="S41" s="576">
        <f>S32</f>
        <v>0</v>
      </c>
      <c r="T41" s="472"/>
      <c r="U41" s="472"/>
      <c r="V41" s="473">
        <f>V32</f>
        <v>0</v>
      </c>
      <c r="W41" s="578"/>
      <c r="X41" s="472"/>
      <c r="Y41" s="576">
        <f>Y32</f>
        <v>0</v>
      </c>
      <c r="Z41" s="472"/>
      <c r="AA41" s="472"/>
      <c r="AB41" s="473">
        <f>AB32</f>
        <v>0</v>
      </c>
      <c r="AC41" s="473">
        <f>AC32</f>
        <v>22373.779999999995</v>
      </c>
      <c r="AD41" s="579">
        <f>AD32</f>
        <v>22373.779999999995</v>
      </c>
      <c r="AE41" s="577">
        <f>AE32</f>
        <v>0</v>
      </c>
      <c r="AF41" s="580">
        <f>AE41/AC41</f>
        <v>0</v>
      </c>
      <c r="AG41" s="302"/>
    </row>
    <row r="42" spans="1:33" ht="33" customHeight="1" thickBot="1" x14ac:dyDescent="0.25">
      <c r="A42" s="428" t="s">
        <v>126</v>
      </c>
      <c r="B42" s="429" t="s">
        <v>19</v>
      </c>
      <c r="C42" s="474" t="s">
        <v>127</v>
      </c>
      <c r="D42" s="591"/>
      <c r="E42" s="592"/>
      <c r="F42" s="593"/>
      <c r="G42" s="593"/>
      <c r="H42" s="531"/>
      <c r="I42" s="532"/>
      <c r="J42" s="536"/>
      <c r="K42" s="532"/>
      <c r="L42" s="532"/>
      <c r="M42" s="536"/>
      <c r="N42" s="531"/>
      <c r="O42" s="532"/>
      <c r="P42" s="536"/>
      <c r="Q42" s="532"/>
      <c r="R42" s="532"/>
      <c r="S42" s="536"/>
      <c r="T42" s="531"/>
      <c r="U42" s="532"/>
      <c r="V42" s="536"/>
      <c r="W42" s="532"/>
      <c r="X42" s="532"/>
      <c r="Y42" s="536"/>
      <c r="Z42" s="531"/>
      <c r="AA42" s="532"/>
      <c r="AB42" s="532"/>
      <c r="AC42" s="537"/>
      <c r="AD42" s="538"/>
      <c r="AE42" s="538"/>
      <c r="AF42" s="539"/>
      <c r="AG42" s="424"/>
    </row>
    <row r="43" spans="1:33" ht="29.25" customHeight="1" x14ac:dyDescent="0.2">
      <c r="A43" s="406" t="s">
        <v>97</v>
      </c>
      <c r="B43" s="407" t="s">
        <v>128</v>
      </c>
      <c r="C43" s="475" t="s">
        <v>129</v>
      </c>
      <c r="D43" s="594"/>
      <c r="E43" s="541"/>
      <c r="F43" s="542"/>
      <c r="G43" s="556">
        <f>SUM(G44:G46)</f>
        <v>0</v>
      </c>
      <c r="H43" s="541"/>
      <c r="I43" s="542"/>
      <c r="J43" s="543">
        <f>SUM(J44:J46)</f>
        <v>0</v>
      </c>
      <c r="K43" s="541"/>
      <c r="L43" s="542"/>
      <c r="M43" s="543">
        <f>SUM(M44:M46)</f>
        <v>0</v>
      </c>
      <c r="N43" s="541"/>
      <c r="O43" s="542"/>
      <c r="P43" s="556">
        <f>SUM(P44:P46)</f>
        <v>0</v>
      </c>
      <c r="Q43" s="541"/>
      <c r="R43" s="542"/>
      <c r="S43" s="543">
        <f>SUM(S44:S46)</f>
        <v>0</v>
      </c>
      <c r="T43" s="541"/>
      <c r="U43" s="542"/>
      <c r="V43" s="556">
        <f>SUM(V44:V46)</f>
        <v>0</v>
      </c>
      <c r="W43" s="541"/>
      <c r="X43" s="542"/>
      <c r="Y43" s="543">
        <f>SUM(Y44:Y46)</f>
        <v>0</v>
      </c>
      <c r="Z43" s="541"/>
      <c r="AA43" s="542"/>
      <c r="AB43" s="556">
        <f>SUM(AB44:AB46)</f>
        <v>0</v>
      </c>
      <c r="AC43" s="544">
        <f t="shared" ref="AC43:AC54" si="28">G43+M43+S43+Y43</f>
        <v>0</v>
      </c>
      <c r="AD43" s="545">
        <f t="shared" ref="AD43:AD54" si="29">J43+P43+V43+AB43</f>
        <v>0</v>
      </c>
      <c r="AE43" s="545">
        <f t="shared" ref="AE43:AE55" si="30">AC43-AD43</f>
        <v>0</v>
      </c>
      <c r="AF43" s="595" t="e">
        <f t="shared" ref="AF43:AF55" si="31">AE43/AC43</f>
        <v>#DIV/0!</v>
      </c>
      <c r="AG43" s="448"/>
    </row>
    <row r="44" spans="1:33" ht="39.75" customHeight="1" x14ac:dyDescent="0.2">
      <c r="A44" s="265" t="s">
        <v>100</v>
      </c>
      <c r="B44" s="216" t="s">
        <v>101</v>
      </c>
      <c r="C44" s="459" t="s">
        <v>130</v>
      </c>
      <c r="D44" s="460" t="s">
        <v>131</v>
      </c>
      <c r="E44" s="557"/>
      <c r="F44" s="558"/>
      <c r="G44" s="560">
        <f>E44*F44</f>
        <v>0</v>
      </c>
      <c r="H44" s="557"/>
      <c r="I44" s="558"/>
      <c r="J44" s="559">
        <f>H44*I44</f>
        <v>0</v>
      </c>
      <c r="K44" s="557"/>
      <c r="L44" s="558"/>
      <c r="M44" s="559">
        <f>K44*L44</f>
        <v>0</v>
      </c>
      <c r="N44" s="557"/>
      <c r="O44" s="558"/>
      <c r="P44" s="560">
        <f>N44*O44</f>
        <v>0</v>
      </c>
      <c r="Q44" s="557"/>
      <c r="R44" s="558"/>
      <c r="S44" s="559">
        <f>Q44*R44</f>
        <v>0</v>
      </c>
      <c r="T44" s="557"/>
      <c r="U44" s="558"/>
      <c r="V44" s="560">
        <f>T44*U44</f>
        <v>0</v>
      </c>
      <c r="W44" s="557"/>
      <c r="X44" s="558"/>
      <c r="Y44" s="559">
        <f>W44*X44</f>
        <v>0</v>
      </c>
      <c r="Z44" s="557"/>
      <c r="AA44" s="558"/>
      <c r="AB44" s="560">
        <f>Z44*AA44</f>
        <v>0</v>
      </c>
      <c r="AC44" s="561">
        <f t="shared" si="28"/>
        <v>0</v>
      </c>
      <c r="AD44" s="562">
        <f t="shared" si="29"/>
        <v>0</v>
      </c>
      <c r="AE44" s="596">
        <f t="shared" si="30"/>
        <v>0</v>
      </c>
      <c r="AF44" s="597" t="e">
        <f t="shared" si="31"/>
        <v>#DIV/0!</v>
      </c>
      <c r="AG44" s="292"/>
    </row>
    <row r="45" spans="1:33" ht="39.75" customHeight="1" x14ac:dyDescent="0.2">
      <c r="A45" s="265" t="s">
        <v>100</v>
      </c>
      <c r="B45" s="216" t="s">
        <v>104</v>
      </c>
      <c r="C45" s="459" t="s">
        <v>130</v>
      </c>
      <c r="D45" s="460" t="s">
        <v>131</v>
      </c>
      <c r="E45" s="557"/>
      <c r="F45" s="558"/>
      <c r="G45" s="560">
        <f>E45*F45</f>
        <v>0</v>
      </c>
      <c r="H45" s="557"/>
      <c r="I45" s="558"/>
      <c r="J45" s="559">
        <f>H45*I45</f>
        <v>0</v>
      </c>
      <c r="K45" s="557"/>
      <c r="L45" s="558"/>
      <c r="M45" s="559">
        <f>K45*L45</f>
        <v>0</v>
      </c>
      <c r="N45" s="557"/>
      <c r="O45" s="558"/>
      <c r="P45" s="560">
        <f>N45*O45</f>
        <v>0</v>
      </c>
      <c r="Q45" s="557"/>
      <c r="R45" s="558"/>
      <c r="S45" s="559">
        <f>Q45*R45</f>
        <v>0</v>
      </c>
      <c r="T45" s="557"/>
      <c r="U45" s="558"/>
      <c r="V45" s="560">
        <f>T45*U45</f>
        <v>0</v>
      </c>
      <c r="W45" s="557"/>
      <c r="X45" s="558"/>
      <c r="Y45" s="559">
        <f>W45*X45</f>
        <v>0</v>
      </c>
      <c r="Z45" s="557"/>
      <c r="AA45" s="558"/>
      <c r="AB45" s="560">
        <f>Z45*AA45</f>
        <v>0</v>
      </c>
      <c r="AC45" s="561">
        <f t="shared" si="28"/>
        <v>0</v>
      </c>
      <c r="AD45" s="562">
        <f t="shared" si="29"/>
        <v>0</v>
      </c>
      <c r="AE45" s="596">
        <f t="shared" si="30"/>
        <v>0</v>
      </c>
      <c r="AF45" s="597" t="e">
        <f t="shared" si="31"/>
        <v>#DIV/0!</v>
      </c>
      <c r="AG45" s="292"/>
    </row>
    <row r="46" spans="1:33" ht="39.75" customHeight="1" thickBot="1" x14ac:dyDescent="0.25">
      <c r="A46" s="293" t="s">
        <v>100</v>
      </c>
      <c r="B46" s="294" t="s">
        <v>106</v>
      </c>
      <c r="C46" s="461" t="s">
        <v>130</v>
      </c>
      <c r="D46" s="462" t="s">
        <v>131</v>
      </c>
      <c r="E46" s="565"/>
      <c r="F46" s="566"/>
      <c r="G46" s="568">
        <f>E46*F46</f>
        <v>0</v>
      </c>
      <c r="H46" s="565"/>
      <c r="I46" s="566"/>
      <c r="J46" s="567">
        <f>H46*I46</f>
        <v>0</v>
      </c>
      <c r="K46" s="565"/>
      <c r="L46" s="566"/>
      <c r="M46" s="567">
        <f>K46*L46</f>
        <v>0</v>
      </c>
      <c r="N46" s="565"/>
      <c r="O46" s="566"/>
      <c r="P46" s="568">
        <f>N46*O46</f>
        <v>0</v>
      </c>
      <c r="Q46" s="565"/>
      <c r="R46" s="566"/>
      <c r="S46" s="567">
        <f>Q46*R46</f>
        <v>0</v>
      </c>
      <c r="T46" s="565"/>
      <c r="U46" s="566"/>
      <c r="V46" s="568">
        <f>T46*U46</f>
        <v>0</v>
      </c>
      <c r="W46" s="565"/>
      <c r="X46" s="566"/>
      <c r="Y46" s="567">
        <f>W46*X46</f>
        <v>0</v>
      </c>
      <c r="Z46" s="565"/>
      <c r="AA46" s="566"/>
      <c r="AB46" s="568">
        <f>Z46*AA46</f>
        <v>0</v>
      </c>
      <c r="AC46" s="569">
        <f t="shared" si="28"/>
        <v>0</v>
      </c>
      <c r="AD46" s="570">
        <f t="shared" si="29"/>
        <v>0</v>
      </c>
      <c r="AE46" s="598">
        <f t="shared" si="30"/>
        <v>0</v>
      </c>
      <c r="AF46" s="597" t="e">
        <f t="shared" si="31"/>
        <v>#DIV/0!</v>
      </c>
      <c r="AG46" s="292"/>
    </row>
    <row r="47" spans="1:33" ht="30" customHeight="1" x14ac:dyDescent="0.2">
      <c r="A47" s="406" t="s">
        <v>97</v>
      </c>
      <c r="B47" s="407" t="s">
        <v>132</v>
      </c>
      <c r="C47" s="455" t="s">
        <v>133</v>
      </c>
      <c r="D47" s="540"/>
      <c r="E47" s="541">
        <f t="shared" ref="E47:AB47" si="32">SUM(E48:E50)</f>
        <v>0</v>
      </c>
      <c r="F47" s="542">
        <f t="shared" si="32"/>
        <v>0</v>
      </c>
      <c r="G47" s="543">
        <f t="shared" si="32"/>
        <v>0</v>
      </c>
      <c r="H47" s="541">
        <f t="shared" si="32"/>
        <v>0</v>
      </c>
      <c r="I47" s="542">
        <f t="shared" si="32"/>
        <v>0</v>
      </c>
      <c r="J47" s="543">
        <f t="shared" si="32"/>
        <v>0</v>
      </c>
      <c r="K47" s="541">
        <f t="shared" si="32"/>
        <v>0</v>
      </c>
      <c r="L47" s="542">
        <f t="shared" si="32"/>
        <v>0</v>
      </c>
      <c r="M47" s="543">
        <f t="shared" si="32"/>
        <v>0</v>
      </c>
      <c r="N47" s="541">
        <f t="shared" si="32"/>
        <v>0</v>
      </c>
      <c r="O47" s="542">
        <f t="shared" si="32"/>
        <v>0</v>
      </c>
      <c r="P47" s="556">
        <f t="shared" si="32"/>
        <v>0</v>
      </c>
      <c r="Q47" s="541">
        <f t="shared" si="32"/>
        <v>0</v>
      </c>
      <c r="R47" s="542">
        <f t="shared" si="32"/>
        <v>0</v>
      </c>
      <c r="S47" s="543">
        <f t="shared" si="32"/>
        <v>0</v>
      </c>
      <c r="T47" s="541">
        <f t="shared" si="32"/>
        <v>0</v>
      </c>
      <c r="U47" s="542">
        <f t="shared" si="32"/>
        <v>0</v>
      </c>
      <c r="V47" s="556">
        <f t="shared" si="32"/>
        <v>0</v>
      </c>
      <c r="W47" s="541">
        <f t="shared" si="32"/>
        <v>0</v>
      </c>
      <c r="X47" s="542">
        <f t="shared" si="32"/>
        <v>0</v>
      </c>
      <c r="Y47" s="543">
        <f t="shared" si="32"/>
        <v>0</v>
      </c>
      <c r="Z47" s="541">
        <f t="shared" si="32"/>
        <v>0</v>
      </c>
      <c r="AA47" s="542">
        <f t="shared" si="32"/>
        <v>0</v>
      </c>
      <c r="AB47" s="556">
        <f t="shared" si="32"/>
        <v>0</v>
      </c>
      <c r="AC47" s="544">
        <f t="shared" si="28"/>
        <v>0</v>
      </c>
      <c r="AD47" s="545">
        <f t="shared" si="29"/>
        <v>0</v>
      </c>
      <c r="AE47" s="545">
        <f t="shared" si="30"/>
        <v>0</v>
      </c>
      <c r="AF47" s="599" t="e">
        <f t="shared" si="31"/>
        <v>#DIV/0!</v>
      </c>
      <c r="AG47" s="410"/>
    </row>
    <row r="48" spans="1:33" ht="39.75" customHeight="1" x14ac:dyDescent="0.2">
      <c r="A48" s="265" t="s">
        <v>100</v>
      </c>
      <c r="B48" s="216" t="s">
        <v>101</v>
      </c>
      <c r="C48" s="459" t="s">
        <v>134</v>
      </c>
      <c r="D48" s="460" t="s">
        <v>135</v>
      </c>
      <c r="E48" s="557"/>
      <c r="F48" s="558"/>
      <c r="G48" s="559">
        <f>E48*F48</f>
        <v>0</v>
      </c>
      <c r="H48" s="557"/>
      <c r="I48" s="558"/>
      <c r="J48" s="559">
        <f>H48*I48</f>
        <v>0</v>
      </c>
      <c r="K48" s="557"/>
      <c r="L48" s="558"/>
      <c r="M48" s="559">
        <f>K48*L48</f>
        <v>0</v>
      </c>
      <c r="N48" s="557"/>
      <c r="O48" s="558"/>
      <c r="P48" s="560">
        <f>N48*O48</f>
        <v>0</v>
      </c>
      <c r="Q48" s="557"/>
      <c r="R48" s="558"/>
      <c r="S48" s="559">
        <f>Q48*R48</f>
        <v>0</v>
      </c>
      <c r="T48" s="557"/>
      <c r="U48" s="558"/>
      <c r="V48" s="560">
        <f>T48*U48</f>
        <v>0</v>
      </c>
      <c r="W48" s="557"/>
      <c r="X48" s="558"/>
      <c r="Y48" s="559">
        <f>W48*X48</f>
        <v>0</v>
      </c>
      <c r="Z48" s="557"/>
      <c r="AA48" s="558"/>
      <c r="AB48" s="560">
        <f>Z48*AA48</f>
        <v>0</v>
      </c>
      <c r="AC48" s="561">
        <f t="shared" si="28"/>
        <v>0</v>
      </c>
      <c r="AD48" s="562">
        <f t="shared" si="29"/>
        <v>0</v>
      </c>
      <c r="AE48" s="596">
        <f t="shared" si="30"/>
        <v>0</v>
      </c>
      <c r="AF48" s="597" t="e">
        <f t="shared" si="31"/>
        <v>#DIV/0!</v>
      </c>
      <c r="AG48" s="292"/>
    </row>
    <row r="49" spans="1:33" ht="39.75" customHeight="1" x14ac:dyDescent="0.2">
      <c r="A49" s="265" t="s">
        <v>100</v>
      </c>
      <c r="B49" s="216" t="s">
        <v>104</v>
      </c>
      <c r="C49" s="459" t="s">
        <v>134</v>
      </c>
      <c r="D49" s="460" t="s">
        <v>135</v>
      </c>
      <c r="E49" s="557"/>
      <c r="F49" s="558"/>
      <c r="G49" s="559">
        <f>E49*F49</f>
        <v>0</v>
      </c>
      <c r="H49" s="557"/>
      <c r="I49" s="558"/>
      <c r="J49" s="559">
        <f>H49*I49</f>
        <v>0</v>
      </c>
      <c r="K49" s="557"/>
      <c r="L49" s="558"/>
      <c r="M49" s="559">
        <f>K49*L49</f>
        <v>0</v>
      </c>
      <c r="N49" s="557"/>
      <c r="O49" s="558"/>
      <c r="P49" s="560">
        <f>N49*O49</f>
        <v>0</v>
      </c>
      <c r="Q49" s="557"/>
      <c r="R49" s="558"/>
      <c r="S49" s="559">
        <f>Q49*R49</f>
        <v>0</v>
      </c>
      <c r="T49" s="557"/>
      <c r="U49" s="558"/>
      <c r="V49" s="560">
        <f>T49*U49</f>
        <v>0</v>
      </c>
      <c r="W49" s="557"/>
      <c r="X49" s="558"/>
      <c r="Y49" s="559">
        <f>W49*X49</f>
        <v>0</v>
      </c>
      <c r="Z49" s="557"/>
      <c r="AA49" s="558"/>
      <c r="AB49" s="560">
        <f>Z49*AA49</f>
        <v>0</v>
      </c>
      <c r="AC49" s="561">
        <f t="shared" si="28"/>
        <v>0</v>
      </c>
      <c r="AD49" s="562">
        <f t="shared" si="29"/>
        <v>0</v>
      </c>
      <c r="AE49" s="596">
        <f t="shared" si="30"/>
        <v>0</v>
      </c>
      <c r="AF49" s="597" t="e">
        <f t="shared" si="31"/>
        <v>#DIV/0!</v>
      </c>
      <c r="AG49" s="292"/>
    </row>
    <row r="50" spans="1:33" ht="39.75" customHeight="1" thickBot="1" x14ac:dyDescent="0.25">
      <c r="A50" s="293" t="s">
        <v>100</v>
      </c>
      <c r="B50" s="294" t="s">
        <v>106</v>
      </c>
      <c r="C50" s="461" t="s">
        <v>134</v>
      </c>
      <c r="D50" s="462" t="s">
        <v>135</v>
      </c>
      <c r="E50" s="565"/>
      <c r="F50" s="566"/>
      <c r="G50" s="567">
        <f>E50*F50</f>
        <v>0</v>
      </c>
      <c r="H50" s="565"/>
      <c r="I50" s="566"/>
      <c r="J50" s="567">
        <f>H50*I50</f>
        <v>0</v>
      </c>
      <c r="K50" s="565"/>
      <c r="L50" s="566"/>
      <c r="M50" s="567">
        <f>K50*L50</f>
        <v>0</v>
      </c>
      <c r="N50" s="565"/>
      <c r="O50" s="566"/>
      <c r="P50" s="568">
        <f>N50*O50</f>
        <v>0</v>
      </c>
      <c r="Q50" s="565"/>
      <c r="R50" s="566"/>
      <c r="S50" s="567">
        <f>Q50*R50</f>
        <v>0</v>
      </c>
      <c r="T50" s="565"/>
      <c r="U50" s="566"/>
      <c r="V50" s="568">
        <f>T50*U50</f>
        <v>0</v>
      </c>
      <c r="W50" s="565"/>
      <c r="X50" s="566"/>
      <c r="Y50" s="567">
        <f>W50*X50</f>
        <v>0</v>
      </c>
      <c r="Z50" s="565"/>
      <c r="AA50" s="566"/>
      <c r="AB50" s="568">
        <f>Z50*AA50</f>
        <v>0</v>
      </c>
      <c r="AC50" s="569">
        <f t="shared" si="28"/>
        <v>0</v>
      </c>
      <c r="AD50" s="570">
        <f t="shared" si="29"/>
        <v>0</v>
      </c>
      <c r="AE50" s="598">
        <f t="shared" si="30"/>
        <v>0</v>
      </c>
      <c r="AF50" s="597" t="e">
        <f t="shared" si="31"/>
        <v>#DIV/0!</v>
      </c>
      <c r="AG50" s="292"/>
    </row>
    <row r="51" spans="1:33" ht="30" customHeight="1" x14ac:dyDescent="0.2">
      <c r="A51" s="406" t="s">
        <v>97</v>
      </c>
      <c r="B51" s="407" t="s">
        <v>136</v>
      </c>
      <c r="C51" s="455" t="s">
        <v>137</v>
      </c>
      <c r="D51" s="540"/>
      <c r="E51" s="541">
        <f t="shared" ref="E51:AB51" si="33">SUM(E52:E54)</f>
        <v>0</v>
      </c>
      <c r="F51" s="542">
        <f t="shared" si="33"/>
        <v>0</v>
      </c>
      <c r="G51" s="543">
        <f t="shared" si="33"/>
        <v>0</v>
      </c>
      <c r="H51" s="541">
        <f t="shared" si="33"/>
        <v>0</v>
      </c>
      <c r="I51" s="542">
        <f t="shared" si="33"/>
        <v>0</v>
      </c>
      <c r="J51" s="556">
        <f t="shared" si="33"/>
        <v>0</v>
      </c>
      <c r="K51" s="541">
        <f t="shared" si="33"/>
        <v>0</v>
      </c>
      <c r="L51" s="542">
        <f t="shared" si="33"/>
        <v>0</v>
      </c>
      <c r="M51" s="543">
        <f t="shared" si="33"/>
        <v>0</v>
      </c>
      <c r="N51" s="541">
        <f t="shared" si="33"/>
        <v>0</v>
      </c>
      <c r="O51" s="542">
        <f t="shared" si="33"/>
        <v>0</v>
      </c>
      <c r="P51" s="556">
        <f t="shared" si="33"/>
        <v>0</v>
      </c>
      <c r="Q51" s="541">
        <f t="shared" si="33"/>
        <v>0</v>
      </c>
      <c r="R51" s="542">
        <f t="shared" si="33"/>
        <v>0</v>
      </c>
      <c r="S51" s="543">
        <f t="shared" si="33"/>
        <v>0</v>
      </c>
      <c r="T51" s="541">
        <f t="shared" si="33"/>
        <v>0</v>
      </c>
      <c r="U51" s="542">
        <f t="shared" si="33"/>
        <v>0</v>
      </c>
      <c r="V51" s="556">
        <f t="shared" si="33"/>
        <v>0</v>
      </c>
      <c r="W51" s="541">
        <f t="shared" si="33"/>
        <v>0</v>
      </c>
      <c r="X51" s="542">
        <f t="shared" si="33"/>
        <v>0</v>
      </c>
      <c r="Y51" s="543">
        <f t="shared" si="33"/>
        <v>0</v>
      </c>
      <c r="Z51" s="541">
        <f t="shared" si="33"/>
        <v>0</v>
      </c>
      <c r="AA51" s="542">
        <f t="shared" si="33"/>
        <v>0</v>
      </c>
      <c r="AB51" s="556">
        <f t="shared" si="33"/>
        <v>0</v>
      </c>
      <c r="AC51" s="544">
        <f t="shared" si="28"/>
        <v>0</v>
      </c>
      <c r="AD51" s="545">
        <f t="shared" si="29"/>
        <v>0</v>
      </c>
      <c r="AE51" s="545">
        <f t="shared" si="30"/>
        <v>0</v>
      </c>
      <c r="AF51" s="599" t="e">
        <f t="shared" si="31"/>
        <v>#DIV/0!</v>
      </c>
      <c r="AG51" s="410"/>
    </row>
    <row r="52" spans="1:33" ht="34.5" customHeight="1" x14ac:dyDescent="0.2">
      <c r="A52" s="265" t="s">
        <v>100</v>
      </c>
      <c r="B52" s="216" t="s">
        <v>101</v>
      </c>
      <c r="C52" s="459" t="s">
        <v>138</v>
      </c>
      <c r="D52" s="460" t="s">
        <v>135</v>
      </c>
      <c r="E52" s="557"/>
      <c r="F52" s="558"/>
      <c r="G52" s="559">
        <f>E52*F52</f>
        <v>0</v>
      </c>
      <c r="H52" s="557"/>
      <c r="I52" s="558"/>
      <c r="J52" s="560">
        <f>H52*I52</f>
        <v>0</v>
      </c>
      <c r="K52" s="557"/>
      <c r="L52" s="558"/>
      <c r="M52" s="559">
        <f>K52*L52</f>
        <v>0</v>
      </c>
      <c r="N52" s="557"/>
      <c r="O52" s="558"/>
      <c r="P52" s="560">
        <f>N52*O52</f>
        <v>0</v>
      </c>
      <c r="Q52" s="557"/>
      <c r="R52" s="558"/>
      <c r="S52" s="559">
        <f>Q52*R52</f>
        <v>0</v>
      </c>
      <c r="T52" s="557"/>
      <c r="U52" s="558"/>
      <c r="V52" s="560">
        <f>T52*U52</f>
        <v>0</v>
      </c>
      <c r="W52" s="557"/>
      <c r="X52" s="558"/>
      <c r="Y52" s="559">
        <f>W52*X52</f>
        <v>0</v>
      </c>
      <c r="Z52" s="557"/>
      <c r="AA52" s="558"/>
      <c r="AB52" s="560">
        <f>Z52*AA52</f>
        <v>0</v>
      </c>
      <c r="AC52" s="561">
        <f t="shared" si="28"/>
        <v>0</v>
      </c>
      <c r="AD52" s="562">
        <f t="shared" si="29"/>
        <v>0</v>
      </c>
      <c r="AE52" s="596">
        <f t="shared" si="30"/>
        <v>0</v>
      </c>
      <c r="AF52" s="597" t="e">
        <f t="shared" si="31"/>
        <v>#DIV/0!</v>
      </c>
      <c r="AG52" s="292"/>
    </row>
    <row r="53" spans="1:33" ht="34.5" customHeight="1" x14ac:dyDescent="0.2">
      <c r="A53" s="265" t="s">
        <v>100</v>
      </c>
      <c r="B53" s="216" t="s">
        <v>104</v>
      </c>
      <c r="C53" s="459" t="s">
        <v>138</v>
      </c>
      <c r="D53" s="460" t="s">
        <v>135</v>
      </c>
      <c r="E53" s="557"/>
      <c r="F53" s="558"/>
      <c r="G53" s="559">
        <f>E53*F53</f>
        <v>0</v>
      </c>
      <c r="H53" s="557"/>
      <c r="I53" s="558"/>
      <c r="J53" s="560">
        <f>H53*I53</f>
        <v>0</v>
      </c>
      <c r="K53" s="557"/>
      <c r="L53" s="558"/>
      <c r="M53" s="559">
        <f>K53*L53</f>
        <v>0</v>
      </c>
      <c r="N53" s="557"/>
      <c r="O53" s="558"/>
      <c r="P53" s="560">
        <f>N53*O53</f>
        <v>0</v>
      </c>
      <c r="Q53" s="557"/>
      <c r="R53" s="558"/>
      <c r="S53" s="559">
        <f>Q53*R53</f>
        <v>0</v>
      </c>
      <c r="T53" s="557"/>
      <c r="U53" s="558"/>
      <c r="V53" s="560">
        <f>T53*U53</f>
        <v>0</v>
      </c>
      <c r="W53" s="557"/>
      <c r="X53" s="558"/>
      <c r="Y53" s="559">
        <f>W53*X53</f>
        <v>0</v>
      </c>
      <c r="Z53" s="557"/>
      <c r="AA53" s="558"/>
      <c r="AB53" s="560">
        <f>Z53*AA53</f>
        <v>0</v>
      </c>
      <c r="AC53" s="561">
        <f t="shared" si="28"/>
        <v>0</v>
      </c>
      <c r="AD53" s="562">
        <f t="shared" si="29"/>
        <v>0</v>
      </c>
      <c r="AE53" s="596">
        <f t="shared" si="30"/>
        <v>0</v>
      </c>
      <c r="AF53" s="597" t="e">
        <f t="shared" si="31"/>
        <v>#DIV/0!</v>
      </c>
      <c r="AG53" s="292"/>
    </row>
    <row r="54" spans="1:33" ht="34.5" customHeight="1" thickBot="1" x14ac:dyDescent="0.25">
      <c r="A54" s="293" t="s">
        <v>100</v>
      </c>
      <c r="B54" s="294" t="s">
        <v>106</v>
      </c>
      <c r="C54" s="461" t="s">
        <v>138</v>
      </c>
      <c r="D54" s="462" t="s">
        <v>135</v>
      </c>
      <c r="E54" s="565"/>
      <c r="F54" s="566"/>
      <c r="G54" s="567">
        <f>E54*F54</f>
        <v>0</v>
      </c>
      <c r="H54" s="565"/>
      <c r="I54" s="566"/>
      <c r="J54" s="568">
        <f>H54*I54</f>
        <v>0</v>
      </c>
      <c r="K54" s="565"/>
      <c r="L54" s="566"/>
      <c r="M54" s="567">
        <f>K54*L54</f>
        <v>0</v>
      </c>
      <c r="N54" s="565"/>
      <c r="O54" s="566"/>
      <c r="P54" s="568">
        <f>N54*O54</f>
        <v>0</v>
      </c>
      <c r="Q54" s="565"/>
      <c r="R54" s="566"/>
      <c r="S54" s="567">
        <f>Q54*R54</f>
        <v>0</v>
      </c>
      <c r="T54" s="565"/>
      <c r="U54" s="566"/>
      <c r="V54" s="568">
        <f>T54*U54</f>
        <v>0</v>
      </c>
      <c r="W54" s="565"/>
      <c r="X54" s="566"/>
      <c r="Y54" s="567">
        <f>W54*X54</f>
        <v>0</v>
      </c>
      <c r="Z54" s="565"/>
      <c r="AA54" s="566"/>
      <c r="AB54" s="568">
        <f>Z54*AA54</f>
        <v>0</v>
      </c>
      <c r="AC54" s="569">
        <f t="shared" si="28"/>
        <v>0</v>
      </c>
      <c r="AD54" s="570">
        <f t="shared" si="29"/>
        <v>0</v>
      </c>
      <c r="AE54" s="598">
        <f t="shared" si="30"/>
        <v>0</v>
      </c>
      <c r="AF54" s="597" t="e">
        <f t="shared" si="31"/>
        <v>#DIV/0!</v>
      </c>
      <c r="AG54" s="292"/>
    </row>
    <row r="55" spans="1:33" ht="15" customHeight="1" thickBot="1" x14ac:dyDescent="0.25">
      <c r="A55" s="303" t="s">
        <v>139</v>
      </c>
      <c r="B55" s="304"/>
      <c r="C55" s="476"/>
      <c r="D55" s="600"/>
      <c r="E55" s="601"/>
      <c r="F55" s="602"/>
      <c r="G55" s="603">
        <f>G51+G47+G43</f>
        <v>0</v>
      </c>
      <c r="H55" s="472"/>
      <c r="I55" s="577"/>
      <c r="J55" s="603">
        <f>J51+J47+J43</f>
        <v>0</v>
      </c>
      <c r="K55" s="604"/>
      <c r="L55" s="602"/>
      <c r="M55" s="605">
        <f>M51+M47+M43</f>
        <v>0</v>
      </c>
      <c r="N55" s="601"/>
      <c r="O55" s="602"/>
      <c r="P55" s="605">
        <f>P51+P47+P43</f>
        <v>0</v>
      </c>
      <c r="Q55" s="604"/>
      <c r="R55" s="602"/>
      <c r="S55" s="605">
        <f>S51+S47+S43</f>
        <v>0</v>
      </c>
      <c r="T55" s="601"/>
      <c r="U55" s="602"/>
      <c r="V55" s="605">
        <f>V51+V47+V43</f>
        <v>0</v>
      </c>
      <c r="W55" s="604"/>
      <c r="X55" s="602"/>
      <c r="Y55" s="605">
        <f>Y51+Y47+Y43</f>
        <v>0</v>
      </c>
      <c r="Z55" s="601"/>
      <c r="AA55" s="602"/>
      <c r="AB55" s="605">
        <f>AB51+AB47+AB43</f>
        <v>0</v>
      </c>
      <c r="AC55" s="601">
        <f>AC43+AC47+AC51</f>
        <v>0</v>
      </c>
      <c r="AD55" s="606">
        <f>AD43+AD47+AD51</f>
        <v>0</v>
      </c>
      <c r="AE55" s="605">
        <f t="shared" si="30"/>
        <v>0</v>
      </c>
      <c r="AF55" s="607" t="e">
        <f t="shared" si="31"/>
        <v>#DIV/0!</v>
      </c>
      <c r="AG55" s="305"/>
    </row>
    <row r="56" spans="1:33" ht="15.75" customHeight="1" thickBot="1" x14ac:dyDescent="0.25">
      <c r="A56" s="415" t="s">
        <v>95</v>
      </c>
      <c r="B56" s="427" t="s">
        <v>20</v>
      </c>
      <c r="C56" s="464" t="s">
        <v>140</v>
      </c>
      <c r="D56" s="503"/>
      <c r="E56" s="531"/>
      <c r="F56" s="532"/>
      <c r="G56" s="532"/>
      <c r="H56" s="531"/>
      <c r="I56" s="532"/>
      <c r="J56" s="536"/>
      <c r="K56" s="532"/>
      <c r="L56" s="532"/>
      <c r="M56" s="536"/>
      <c r="N56" s="531"/>
      <c r="O56" s="532"/>
      <c r="P56" s="536"/>
      <c r="Q56" s="532"/>
      <c r="R56" s="532"/>
      <c r="S56" s="536"/>
      <c r="T56" s="531"/>
      <c r="U56" s="532"/>
      <c r="V56" s="536"/>
      <c r="W56" s="532"/>
      <c r="X56" s="532"/>
      <c r="Y56" s="536"/>
      <c r="Z56" s="531"/>
      <c r="AA56" s="532"/>
      <c r="AB56" s="532"/>
      <c r="AC56" s="537"/>
      <c r="AD56" s="538"/>
      <c r="AE56" s="538"/>
      <c r="AF56" s="539"/>
      <c r="AG56" s="424"/>
    </row>
    <row r="57" spans="1:33" ht="57.75" customHeight="1" x14ac:dyDescent="0.2">
      <c r="A57" s="262" t="s">
        <v>97</v>
      </c>
      <c r="B57" s="263" t="s">
        <v>141</v>
      </c>
      <c r="C57" s="465" t="s">
        <v>142</v>
      </c>
      <c r="D57" s="466"/>
      <c r="E57" s="608">
        <f t="shared" ref="E57:AB57" si="34">SUM(E58:E60)</f>
        <v>0</v>
      </c>
      <c r="F57" s="609">
        <f t="shared" si="34"/>
        <v>0</v>
      </c>
      <c r="G57" s="610">
        <f t="shared" si="34"/>
        <v>0</v>
      </c>
      <c r="H57" s="467">
        <f t="shared" si="34"/>
        <v>0</v>
      </c>
      <c r="I57" s="468">
        <f t="shared" si="34"/>
        <v>0</v>
      </c>
      <c r="J57" s="585">
        <f t="shared" si="34"/>
        <v>0</v>
      </c>
      <c r="K57" s="608">
        <f t="shared" si="34"/>
        <v>0</v>
      </c>
      <c r="L57" s="609">
        <f t="shared" si="34"/>
        <v>0</v>
      </c>
      <c r="M57" s="610">
        <f t="shared" si="34"/>
        <v>0</v>
      </c>
      <c r="N57" s="467">
        <f t="shared" si="34"/>
        <v>0</v>
      </c>
      <c r="O57" s="468">
        <f t="shared" si="34"/>
        <v>0</v>
      </c>
      <c r="P57" s="585">
        <f t="shared" si="34"/>
        <v>0</v>
      </c>
      <c r="Q57" s="608">
        <f t="shared" si="34"/>
        <v>0</v>
      </c>
      <c r="R57" s="609">
        <f t="shared" si="34"/>
        <v>0</v>
      </c>
      <c r="S57" s="610">
        <f t="shared" si="34"/>
        <v>0</v>
      </c>
      <c r="T57" s="467">
        <f t="shared" si="34"/>
        <v>0</v>
      </c>
      <c r="U57" s="468">
        <f t="shared" si="34"/>
        <v>0</v>
      </c>
      <c r="V57" s="585">
        <f t="shared" si="34"/>
        <v>0</v>
      </c>
      <c r="W57" s="608">
        <f t="shared" si="34"/>
        <v>0</v>
      </c>
      <c r="X57" s="609">
        <f t="shared" si="34"/>
        <v>0</v>
      </c>
      <c r="Y57" s="610">
        <f t="shared" si="34"/>
        <v>0</v>
      </c>
      <c r="Z57" s="467">
        <f t="shared" si="34"/>
        <v>0</v>
      </c>
      <c r="AA57" s="468">
        <f t="shared" si="34"/>
        <v>0</v>
      </c>
      <c r="AB57" s="585">
        <f t="shared" si="34"/>
        <v>0</v>
      </c>
      <c r="AC57" s="586">
        <f t="shared" ref="AC57:AC64" si="35">G57+M57+S57+Y57</f>
        <v>0</v>
      </c>
      <c r="AD57" s="587">
        <f t="shared" ref="AD57:AD64" si="36">J57+P57+V57+AB57</f>
        <v>0</v>
      </c>
      <c r="AE57" s="587">
        <f t="shared" ref="AE57:AE65" si="37">AC57-AD57</f>
        <v>0</v>
      </c>
      <c r="AF57" s="589" t="e">
        <f t="shared" ref="AF57:AF65" si="38">AE57/AC57</f>
        <v>#DIV/0!</v>
      </c>
      <c r="AG57" s="264"/>
    </row>
    <row r="58" spans="1:33" ht="34.5" customHeight="1" x14ac:dyDescent="0.2">
      <c r="A58" s="265" t="s">
        <v>100</v>
      </c>
      <c r="B58" s="216" t="s">
        <v>101</v>
      </c>
      <c r="C58" s="459" t="s">
        <v>143</v>
      </c>
      <c r="D58" s="460" t="s">
        <v>131</v>
      </c>
      <c r="E58" s="557"/>
      <c r="F58" s="558"/>
      <c r="G58" s="559">
        <f>E58*F58</f>
        <v>0</v>
      </c>
      <c r="H58" s="557"/>
      <c r="I58" s="558"/>
      <c r="J58" s="560">
        <f>H58*I58</f>
        <v>0</v>
      </c>
      <c r="K58" s="557"/>
      <c r="L58" s="558"/>
      <c r="M58" s="559">
        <f>K58*L58</f>
        <v>0</v>
      </c>
      <c r="N58" s="557"/>
      <c r="O58" s="558"/>
      <c r="P58" s="560">
        <f>N58*O58</f>
        <v>0</v>
      </c>
      <c r="Q58" s="557"/>
      <c r="R58" s="558"/>
      <c r="S58" s="559">
        <f>Q58*R58</f>
        <v>0</v>
      </c>
      <c r="T58" s="557"/>
      <c r="U58" s="558"/>
      <c r="V58" s="560">
        <f>T58*U58</f>
        <v>0</v>
      </c>
      <c r="W58" s="557"/>
      <c r="X58" s="558"/>
      <c r="Y58" s="559">
        <f>W58*X58</f>
        <v>0</v>
      </c>
      <c r="Z58" s="557"/>
      <c r="AA58" s="558"/>
      <c r="AB58" s="560">
        <f>Z58*AA58</f>
        <v>0</v>
      </c>
      <c r="AC58" s="561">
        <f t="shared" si="35"/>
        <v>0</v>
      </c>
      <c r="AD58" s="562">
        <f t="shared" si="36"/>
        <v>0</v>
      </c>
      <c r="AE58" s="596">
        <f t="shared" si="37"/>
        <v>0</v>
      </c>
      <c r="AF58" s="564" t="e">
        <f t="shared" si="38"/>
        <v>#DIV/0!</v>
      </c>
      <c r="AG58" s="292"/>
    </row>
    <row r="59" spans="1:33" ht="34.5" customHeight="1" x14ac:dyDescent="0.2">
      <c r="A59" s="265" t="s">
        <v>100</v>
      </c>
      <c r="B59" s="216" t="s">
        <v>104</v>
      </c>
      <c r="C59" s="459" t="s">
        <v>144</v>
      </c>
      <c r="D59" s="460" t="s">
        <v>131</v>
      </c>
      <c r="E59" s="557"/>
      <c r="F59" s="558"/>
      <c r="G59" s="559">
        <f>E59*F59</f>
        <v>0</v>
      </c>
      <c r="H59" s="557"/>
      <c r="I59" s="558"/>
      <c r="J59" s="560">
        <f>H59*I59</f>
        <v>0</v>
      </c>
      <c r="K59" s="557"/>
      <c r="L59" s="558"/>
      <c r="M59" s="559">
        <f>K59*L59</f>
        <v>0</v>
      </c>
      <c r="N59" s="557"/>
      <c r="O59" s="558"/>
      <c r="P59" s="560">
        <f>N59*O59</f>
        <v>0</v>
      </c>
      <c r="Q59" s="557"/>
      <c r="R59" s="558"/>
      <c r="S59" s="559">
        <f>Q59*R59</f>
        <v>0</v>
      </c>
      <c r="T59" s="557"/>
      <c r="U59" s="558"/>
      <c r="V59" s="560">
        <f>T59*U59</f>
        <v>0</v>
      </c>
      <c r="W59" s="557"/>
      <c r="X59" s="558"/>
      <c r="Y59" s="559">
        <f>W59*X59</f>
        <v>0</v>
      </c>
      <c r="Z59" s="557"/>
      <c r="AA59" s="558"/>
      <c r="AB59" s="560">
        <f>Z59*AA59</f>
        <v>0</v>
      </c>
      <c r="AC59" s="561">
        <f t="shared" si="35"/>
        <v>0</v>
      </c>
      <c r="AD59" s="562">
        <f t="shared" si="36"/>
        <v>0</v>
      </c>
      <c r="AE59" s="596">
        <f t="shared" si="37"/>
        <v>0</v>
      </c>
      <c r="AF59" s="564" t="e">
        <f t="shared" si="38"/>
        <v>#DIV/0!</v>
      </c>
      <c r="AG59" s="292"/>
    </row>
    <row r="60" spans="1:33" ht="34.5" customHeight="1" thickBot="1" x14ac:dyDescent="0.25">
      <c r="A60" s="276" t="s">
        <v>100</v>
      </c>
      <c r="B60" s="228" t="s">
        <v>106</v>
      </c>
      <c r="C60" s="477" t="s">
        <v>145</v>
      </c>
      <c r="D60" s="470" t="s">
        <v>131</v>
      </c>
      <c r="E60" s="611"/>
      <c r="F60" s="612"/>
      <c r="G60" s="613">
        <f>E60*F60</f>
        <v>0</v>
      </c>
      <c r="H60" s="565"/>
      <c r="I60" s="566"/>
      <c r="J60" s="568">
        <f>H60*I60</f>
        <v>0</v>
      </c>
      <c r="K60" s="611"/>
      <c r="L60" s="612"/>
      <c r="M60" s="613">
        <f>K60*L60</f>
        <v>0</v>
      </c>
      <c r="N60" s="565"/>
      <c r="O60" s="566"/>
      <c r="P60" s="568">
        <f>N60*O60</f>
        <v>0</v>
      </c>
      <c r="Q60" s="611"/>
      <c r="R60" s="612"/>
      <c r="S60" s="613">
        <f>Q60*R60</f>
        <v>0</v>
      </c>
      <c r="T60" s="565"/>
      <c r="U60" s="566"/>
      <c r="V60" s="568">
        <f>T60*U60</f>
        <v>0</v>
      </c>
      <c r="W60" s="611"/>
      <c r="X60" s="612"/>
      <c r="Y60" s="613">
        <f>W60*X60</f>
        <v>0</v>
      </c>
      <c r="Z60" s="565"/>
      <c r="AA60" s="566"/>
      <c r="AB60" s="568">
        <f>Z60*AA60</f>
        <v>0</v>
      </c>
      <c r="AC60" s="569">
        <f t="shared" si="35"/>
        <v>0</v>
      </c>
      <c r="AD60" s="570">
        <f t="shared" si="36"/>
        <v>0</v>
      </c>
      <c r="AE60" s="598">
        <f t="shared" si="37"/>
        <v>0</v>
      </c>
      <c r="AF60" s="564" t="e">
        <f t="shared" si="38"/>
        <v>#DIV/0!</v>
      </c>
      <c r="AG60" s="292"/>
    </row>
    <row r="61" spans="1:33" ht="56.25" customHeight="1" x14ac:dyDescent="0.2">
      <c r="A61" s="262" t="s">
        <v>97</v>
      </c>
      <c r="B61" s="263" t="s">
        <v>146</v>
      </c>
      <c r="C61" s="478" t="s">
        <v>147</v>
      </c>
      <c r="D61" s="614"/>
      <c r="E61" s="467">
        <f t="shared" ref="E61:AB61" si="39">SUM(E62:E64)</f>
        <v>0</v>
      </c>
      <c r="F61" s="468">
        <f t="shared" si="39"/>
        <v>0</v>
      </c>
      <c r="G61" s="469">
        <f t="shared" si="39"/>
        <v>0</v>
      </c>
      <c r="H61" s="467">
        <f t="shared" si="39"/>
        <v>0</v>
      </c>
      <c r="I61" s="468">
        <f t="shared" si="39"/>
        <v>0</v>
      </c>
      <c r="J61" s="585">
        <f t="shared" si="39"/>
        <v>0</v>
      </c>
      <c r="K61" s="615">
        <f t="shared" si="39"/>
        <v>0</v>
      </c>
      <c r="L61" s="468">
        <f t="shared" si="39"/>
        <v>0</v>
      </c>
      <c r="M61" s="585">
        <f t="shared" si="39"/>
        <v>0</v>
      </c>
      <c r="N61" s="467">
        <f t="shared" si="39"/>
        <v>0</v>
      </c>
      <c r="O61" s="468">
        <f t="shared" si="39"/>
        <v>0</v>
      </c>
      <c r="P61" s="585">
        <f t="shared" si="39"/>
        <v>0</v>
      </c>
      <c r="Q61" s="615">
        <f t="shared" si="39"/>
        <v>0</v>
      </c>
      <c r="R61" s="468">
        <f t="shared" si="39"/>
        <v>0</v>
      </c>
      <c r="S61" s="585">
        <f t="shared" si="39"/>
        <v>0</v>
      </c>
      <c r="T61" s="467">
        <f t="shared" si="39"/>
        <v>0</v>
      </c>
      <c r="U61" s="468">
        <f t="shared" si="39"/>
        <v>0</v>
      </c>
      <c r="V61" s="585">
        <f t="shared" si="39"/>
        <v>0</v>
      </c>
      <c r="W61" s="615">
        <f t="shared" si="39"/>
        <v>0</v>
      </c>
      <c r="X61" s="468">
        <f t="shared" si="39"/>
        <v>0</v>
      </c>
      <c r="Y61" s="585">
        <f t="shared" si="39"/>
        <v>0</v>
      </c>
      <c r="Z61" s="467">
        <f t="shared" si="39"/>
        <v>0</v>
      </c>
      <c r="AA61" s="468">
        <f t="shared" si="39"/>
        <v>0</v>
      </c>
      <c r="AB61" s="585">
        <f t="shared" si="39"/>
        <v>0</v>
      </c>
      <c r="AC61" s="586">
        <f t="shared" si="35"/>
        <v>0</v>
      </c>
      <c r="AD61" s="587">
        <f t="shared" si="36"/>
        <v>0</v>
      </c>
      <c r="AE61" s="587">
        <f t="shared" si="37"/>
        <v>0</v>
      </c>
      <c r="AF61" s="616" t="e">
        <f t="shared" si="38"/>
        <v>#DIV/0!</v>
      </c>
      <c r="AG61" s="295"/>
    </row>
    <row r="62" spans="1:33" ht="45" customHeight="1" x14ac:dyDescent="0.2">
      <c r="A62" s="265" t="s">
        <v>100</v>
      </c>
      <c r="B62" s="216" t="s">
        <v>101</v>
      </c>
      <c r="C62" s="459" t="s">
        <v>148</v>
      </c>
      <c r="D62" s="460"/>
      <c r="E62" s="557"/>
      <c r="F62" s="558"/>
      <c r="G62" s="559">
        <f>E62*F62</f>
        <v>0</v>
      </c>
      <c r="H62" s="557"/>
      <c r="I62" s="558"/>
      <c r="J62" s="560">
        <f>H62*I62</f>
        <v>0</v>
      </c>
      <c r="K62" s="617"/>
      <c r="L62" s="558"/>
      <c r="M62" s="560">
        <f>K62*L62</f>
        <v>0</v>
      </c>
      <c r="N62" s="557"/>
      <c r="O62" s="558"/>
      <c r="P62" s="560">
        <f>N62*O62</f>
        <v>0</v>
      </c>
      <c r="Q62" s="617"/>
      <c r="R62" s="558"/>
      <c r="S62" s="560">
        <f>Q62*R62</f>
        <v>0</v>
      </c>
      <c r="T62" s="557"/>
      <c r="U62" s="558"/>
      <c r="V62" s="560">
        <f>T62*U62</f>
        <v>0</v>
      </c>
      <c r="W62" s="617"/>
      <c r="X62" s="558"/>
      <c r="Y62" s="560">
        <f>W62*X62</f>
        <v>0</v>
      </c>
      <c r="Z62" s="557"/>
      <c r="AA62" s="558"/>
      <c r="AB62" s="560">
        <f>Z62*AA62</f>
        <v>0</v>
      </c>
      <c r="AC62" s="561">
        <f t="shared" si="35"/>
        <v>0</v>
      </c>
      <c r="AD62" s="562">
        <f t="shared" si="36"/>
        <v>0</v>
      </c>
      <c r="AE62" s="596">
        <f t="shared" si="37"/>
        <v>0</v>
      </c>
      <c r="AF62" s="564" t="e">
        <f t="shared" si="38"/>
        <v>#DIV/0!</v>
      </c>
      <c r="AG62" s="292"/>
    </row>
    <row r="63" spans="1:33" ht="24.75" customHeight="1" x14ac:dyDescent="0.2">
      <c r="A63" s="265" t="s">
        <v>100</v>
      </c>
      <c r="B63" s="216" t="s">
        <v>104</v>
      </c>
      <c r="C63" s="459" t="s">
        <v>149</v>
      </c>
      <c r="D63" s="460"/>
      <c r="E63" s="557"/>
      <c r="F63" s="558"/>
      <c r="G63" s="559">
        <f>E63*F63</f>
        <v>0</v>
      </c>
      <c r="H63" s="557"/>
      <c r="I63" s="558"/>
      <c r="J63" s="560">
        <f>H63*I63</f>
        <v>0</v>
      </c>
      <c r="K63" s="617"/>
      <c r="L63" s="558"/>
      <c r="M63" s="560">
        <f>K63*L63</f>
        <v>0</v>
      </c>
      <c r="N63" s="557"/>
      <c r="O63" s="558"/>
      <c r="P63" s="560">
        <f>N63*O63</f>
        <v>0</v>
      </c>
      <c r="Q63" s="617"/>
      <c r="R63" s="558"/>
      <c r="S63" s="560">
        <f>Q63*R63</f>
        <v>0</v>
      </c>
      <c r="T63" s="557"/>
      <c r="U63" s="558"/>
      <c r="V63" s="560">
        <f>T63*U63</f>
        <v>0</v>
      </c>
      <c r="W63" s="617"/>
      <c r="X63" s="558"/>
      <c r="Y63" s="560">
        <f>W63*X63</f>
        <v>0</v>
      </c>
      <c r="Z63" s="557"/>
      <c r="AA63" s="558"/>
      <c r="AB63" s="560">
        <f>Z63*AA63</f>
        <v>0</v>
      </c>
      <c r="AC63" s="561">
        <f t="shared" si="35"/>
        <v>0</v>
      </c>
      <c r="AD63" s="562">
        <f t="shared" si="36"/>
        <v>0</v>
      </c>
      <c r="AE63" s="596">
        <f t="shared" si="37"/>
        <v>0</v>
      </c>
      <c r="AF63" s="564" t="e">
        <f t="shared" si="38"/>
        <v>#DIV/0!</v>
      </c>
      <c r="AG63" s="292"/>
    </row>
    <row r="64" spans="1:33" ht="21" customHeight="1" thickBot="1" x14ac:dyDescent="0.25">
      <c r="A64" s="293" t="s">
        <v>100</v>
      </c>
      <c r="B64" s="294" t="s">
        <v>106</v>
      </c>
      <c r="C64" s="461" t="s">
        <v>150</v>
      </c>
      <c r="D64" s="462"/>
      <c r="E64" s="565"/>
      <c r="F64" s="566"/>
      <c r="G64" s="567">
        <f>E64*F64</f>
        <v>0</v>
      </c>
      <c r="H64" s="565"/>
      <c r="I64" s="566"/>
      <c r="J64" s="568">
        <f>H64*I64</f>
        <v>0</v>
      </c>
      <c r="K64" s="618"/>
      <c r="L64" s="566"/>
      <c r="M64" s="568">
        <f>K64*L64</f>
        <v>0</v>
      </c>
      <c r="N64" s="565"/>
      <c r="O64" s="566"/>
      <c r="P64" s="568">
        <f>N64*O64</f>
        <v>0</v>
      </c>
      <c r="Q64" s="618"/>
      <c r="R64" s="566"/>
      <c r="S64" s="568">
        <f>Q64*R64</f>
        <v>0</v>
      </c>
      <c r="T64" s="565"/>
      <c r="U64" s="566"/>
      <c r="V64" s="568">
        <f>T64*U64</f>
        <v>0</v>
      </c>
      <c r="W64" s="618"/>
      <c r="X64" s="566"/>
      <c r="Y64" s="568">
        <f>W64*X64</f>
        <v>0</v>
      </c>
      <c r="Z64" s="565"/>
      <c r="AA64" s="566"/>
      <c r="AB64" s="568">
        <f>Z64*AA64</f>
        <v>0</v>
      </c>
      <c r="AC64" s="569">
        <f t="shared" si="35"/>
        <v>0</v>
      </c>
      <c r="AD64" s="570">
        <f t="shared" si="36"/>
        <v>0</v>
      </c>
      <c r="AE64" s="598">
        <f t="shared" si="37"/>
        <v>0</v>
      </c>
      <c r="AF64" s="574" t="e">
        <f t="shared" si="38"/>
        <v>#DIV/0!</v>
      </c>
      <c r="AG64" s="299"/>
    </row>
    <row r="65" spans="1:33" ht="15" customHeight="1" thickBot="1" x14ac:dyDescent="0.25">
      <c r="A65" s="303" t="s">
        <v>151</v>
      </c>
      <c r="B65" s="304"/>
      <c r="C65" s="476"/>
      <c r="D65" s="600"/>
      <c r="E65" s="601">
        <f t="shared" ref="E65:AB65" si="40">E61+E57</f>
        <v>0</v>
      </c>
      <c r="F65" s="602">
        <f t="shared" si="40"/>
        <v>0</v>
      </c>
      <c r="G65" s="603">
        <f t="shared" si="40"/>
        <v>0</v>
      </c>
      <c r="H65" s="472">
        <f t="shared" si="40"/>
        <v>0</v>
      </c>
      <c r="I65" s="577">
        <f t="shared" si="40"/>
        <v>0</v>
      </c>
      <c r="J65" s="619">
        <f t="shared" si="40"/>
        <v>0</v>
      </c>
      <c r="K65" s="604">
        <f t="shared" si="40"/>
        <v>0</v>
      </c>
      <c r="L65" s="602">
        <f t="shared" si="40"/>
        <v>0</v>
      </c>
      <c r="M65" s="605">
        <f t="shared" si="40"/>
        <v>0</v>
      </c>
      <c r="N65" s="601">
        <f t="shared" si="40"/>
        <v>0</v>
      </c>
      <c r="O65" s="602">
        <f t="shared" si="40"/>
        <v>0</v>
      </c>
      <c r="P65" s="605">
        <f t="shared" si="40"/>
        <v>0</v>
      </c>
      <c r="Q65" s="604">
        <f t="shared" si="40"/>
        <v>0</v>
      </c>
      <c r="R65" s="602">
        <f t="shared" si="40"/>
        <v>0</v>
      </c>
      <c r="S65" s="605">
        <f t="shared" si="40"/>
        <v>0</v>
      </c>
      <c r="T65" s="601">
        <f t="shared" si="40"/>
        <v>0</v>
      </c>
      <c r="U65" s="602">
        <f t="shared" si="40"/>
        <v>0</v>
      </c>
      <c r="V65" s="605">
        <f t="shared" si="40"/>
        <v>0</v>
      </c>
      <c r="W65" s="604">
        <f t="shared" si="40"/>
        <v>0</v>
      </c>
      <c r="X65" s="602">
        <f t="shared" si="40"/>
        <v>0</v>
      </c>
      <c r="Y65" s="605">
        <f t="shared" si="40"/>
        <v>0</v>
      </c>
      <c r="Z65" s="601">
        <f t="shared" si="40"/>
        <v>0</v>
      </c>
      <c r="AA65" s="602">
        <f t="shared" si="40"/>
        <v>0</v>
      </c>
      <c r="AB65" s="605">
        <f t="shared" si="40"/>
        <v>0</v>
      </c>
      <c r="AC65" s="604">
        <f>AC57+AC61</f>
        <v>0</v>
      </c>
      <c r="AD65" s="606">
        <f>AD57+AD61</f>
        <v>0</v>
      </c>
      <c r="AE65" s="601">
        <f t="shared" si="37"/>
        <v>0</v>
      </c>
      <c r="AF65" s="620" t="e">
        <f t="shared" si="38"/>
        <v>#DIV/0!</v>
      </c>
      <c r="AG65" s="306"/>
    </row>
    <row r="66" spans="1:33" ht="15" customHeight="1" thickBot="1" x14ac:dyDescent="0.25">
      <c r="A66" s="422" t="s">
        <v>95</v>
      </c>
      <c r="B66" s="426" t="s">
        <v>21</v>
      </c>
      <c r="C66" s="464" t="s">
        <v>152</v>
      </c>
      <c r="D66" s="503"/>
      <c r="E66" s="531"/>
      <c r="F66" s="532"/>
      <c r="G66" s="532"/>
      <c r="H66" s="531"/>
      <c r="I66" s="532"/>
      <c r="J66" s="536"/>
      <c r="K66" s="532"/>
      <c r="L66" s="532"/>
      <c r="M66" s="536"/>
      <c r="N66" s="531"/>
      <c r="O66" s="532"/>
      <c r="P66" s="536"/>
      <c r="Q66" s="532"/>
      <c r="R66" s="532"/>
      <c r="S66" s="536"/>
      <c r="T66" s="531"/>
      <c r="U66" s="532"/>
      <c r="V66" s="536"/>
      <c r="W66" s="532"/>
      <c r="X66" s="532"/>
      <c r="Y66" s="536"/>
      <c r="Z66" s="531"/>
      <c r="AA66" s="532"/>
      <c r="AB66" s="532"/>
      <c r="AC66" s="537"/>
      <c r="AD66" s="538"/>
      <c r="AE66" s="538"/>
      <c r="AF66" s="539"/>
      <c r="AG66" s="424"/>
    </row>
    <row r="67" spans="1:33" ht="15" customHeight="1" x14ac:dyDescent="0.2">
      <c r="A67" s="262" t="s">
        <v>97</v>
      </c>
      <c r="B67" s="263" t="s">
        <v>153</v>
      </c>
      <c r="C67" s="465" t="s">
        <v>154</v>
      </c>
      <c r="D67" s="466"/>
      <c r="E67" s="608">
        <f t="shared" ref="E67:AB67" si="41">SUM(E68:E70)</f>
        <v>0</v>
      </c>
      <c r="F67" s="609">
        <f t="shared" si="41"/>
        <v>0</v>
      </c>
      <c r="G67" s="610">
        <f t="shared" si="41"/>
        <v>0</v>
      </c>
      <c r="H67" s="467">
        <f t="shared" si="41"/>
        <v>0</v>
      </c>
      <c r="I67" s="468">
        <f t="shared" si="41"/>
        <v>0</v>
      </c>
      <c r="J67" s="585">
        <f t="shared" si="41"/>
        <v>0</v>
      </c>
      <c r="K67" s="621">
        <f t="shared" si="41"/>
        <v>0</v>
      </c>
      <c r="L67" s="609">
        <f t="shared" si="41"/>
        <v>0</v>
      </c>
      <c r="M67" s="622">
        <f t="shared" si="41"/>
        <v>0</v>
      </c>
      <c r="N67" s="608">
        <f t="shared" si="41"/>
        <v>0</v>
      </c>
      <c r="O67" s="609">
        <f t="shared" si="41"/>
        <v>0</v>
      </c>
      <c r="P67" s="622">
        <f t="shared" si="41"/>
        <v>0</v>
      </c>
      <c r="Q67" s="621">
        <f t="shared" si="41"/>
        <v>0</v>
      </c>
      <c r="R67" s="609">
        <f t="shared" si="41"/>
        <v>0</v>
      </c>
      <c r="S67" s="622">
        <f t="shared" si="41"/>
        <v>0</v>
      </c>
      <c r="T67" s="608">
        <f t="shared" si="41"/>
        <v>0</v>
      </c>
      <c r="U67" s="609">
        <f t="shared" si="41"/>
        <v>0</v>
      </c>
      <c r="V67" s="622">
        <f t="shared" si="41"/>
        <v>0</v>
      </c>
      <c r="W67" s="621">
        <f t="shared" si="41"/>
        <v>0</v>
      </c>
      <c r="X67" s="609">
        <f t="shared" si="41"/>
        <v>0</v>
      </c>
      <c r="Y67" s="622">
        <f t="shared" si="41"/>
        <v>0</v>
      </c>
      <c r="Z67" s="608">
        <f t="shared" si="41"/>
        <v>0</v>
      </c>
      <c r="AA67" s="609">
        <f t="shared" si="41"/>
        <v>0</v>
      </c>
      <c r="AB67" s="622">
        <f t="shared" si="41"/>
        <v>0</v>
      </c>
      <c r="AC67" s="586">
        <f t="shared" ref="AC67:AC86" si="42">G67+M67+S67+Y67</f>
        <v>0</v>
      </c>
      <c r="AD67" s="587">
        <f t="shared" ref="AD67:AD86" si="43">J67+P67+V67+AB67</f>
        <v>0</v>
      </c>
      <c r="AE67" s="587">
        <f t="shared" ref="AE67:AE93" si="44">AC67-AD67</f>
        <v>0</v>
      </c>
      <c r="AF67" s="589" t="e">
        <f t="shared" ref="AF67:AF93" si="45">AE67/AC67</f>
        <v>#DIV/0!</v>
      </c>
      <c r="AG67" s="264"/>
    </row>
    <row r="68" spans="1:33" ht="34.5" customHeight="1" x14ac:dyDescent="0.2">
      <c r="A68" s="265" t="s">
        <v>100</v>
      </c>
      <c r="B68" s="216" t="s">
        <v>101</v>
      </c>
      <c r="C68" s="459" t="s">
        <v>155</v>
      </c>
      <c r="D68" s="623" t="s">
        <v>156</v>
      </c>
      <c r="E68" s="624"/>
      <c r="F68" s="625"/>
      <c r="G68" s="626">
        <f>E68*F68</f>
        <v>0</v>
      </c>
      <c r="H68" s="624"/>
      <c r="I68" s="625"/>
      <c r="J68" s="627">
        <f>H68*I68</f>
        <v>0</v>
      </c>
      <c r="K68" s="617"/>
      <c r="L68" s="625"/>
      <c r="M68" s="560">
        <f>K68*L68</f>
        <v>0</v>
      </c>
      <c r="N68" s="557"/>
      <c r="O68" s="625"/>
      <c r="P68" s="560">
        <f>N68*O68</f>
        <v>0</v>
      </c>
      <c r="Q68" s="617"/>
      <c r="R68" s="625"/>
      <c r="S68" s="560">
        <f>Q68*R68</f>
        <v>0</v>
      </c>
      <c r="T68" s="557"/>
      <c r="U68" s="625"/>
      <c r="V68" s="560">
        <f>T68*U68</f>
        <v>0</v>
      </c>
      <c r="W68" s="617"/>
      <c r="X68" s="625"/>
      <c r="Y68" s="560">
        <f>W68*X68</f>
        <v>0</v>
      </c>
      <c r="Z68" s="557"/>
      <c r="AA68" s="625"/>
      <c r="AB68" s="560">
        <f>Z68*AA68</f>
        <v>0</v>
      </c>
      <c r="AC68" s="561">
        <f t="shared" si="42"/>
        <v>0</v>
      </c>
      <c r="AD68" s="562">
        <f t="shared" si="43"/>
        <v>0</v>
      </c>
      <c r="AE68" s="596">
        <f t="shared" si="44"/>
        <v>0</v>
      </c>
      <c r="AF68" s="564" t="e">
        <f t="shared" si="45"/>
        <v>#DIV/0!</v>
      </c>
      <c r="AG68" s="292"/>
    </row>
    <row r="69" spans="1:33" ht="34.5" customHeight="1" x14ac:dyDescent="0.2">
      <c r="A69" s="265" t="s">
        <v>100</v>
      </c>
      <c r="B69" s="216" t="s">
        <v>104</v>
      </c>
      <c r="C69" s="459" t="s">
        <v>155</v>
      </c>
      <c r="D69" s="623" t="s">
        <v>156</v>
      </c>
      <c r="E69" s="624"/>
      <c r="F69" s="625"/>
      <c r="G69" s="626">
        <f>E69*F69</f>
        <v>0</v>
      </c>
      <c r="H69" s="624"/>
      <c r="I69" s="625"/>
      <c r="J69" s="627">
        <f>H69*I69</f>
        <v>0</v>
      </c>
      <c r="K69" s="617"/>
      <c r="L69" s="625"/>
      <c r="M69" s="560">
        <f>K69*L69</f>
        <v>0</v>
      </c>
      <c r="N69" s="557"/>
      <c r="O69" s="625"/>
      <c r="P69" s="560">
        <f>N69*O69</f>
        <v>0</v>
      </c>
      <c r="Q69" s="617"/>
      <c r="R69" s="625"/>
      <c r="S69" s="560">
        <f>Q69*R69</f>
        <v>0</v>
      </c>
      <c r="T69" s="557"/>
      <c r="U69" s="625"/>
      <c r="V69" s="560">
        <f>T69*U69</f>
        <v>0</v>
      </c>
      <c r="W69" s="617"/>
      <c r="X69" s="625"/>
      <c r="Y69" s="560">
        <f>W69*X69</f>
        <v>0</v>
      </c>
      <c r="Z69" s="557"/>
      <c r="AA69" s="625"/>
      <c r="AB69" s="560">
        <f>Z69*AA69</f>
        <v>0</v>
      </c>
      <c r="AC69" s="561">
        <f t="shared" si="42"/>
        <v>0</v>
      </c>
      <c r="AD69" s="562">
        <f t="shared" si="43"/>
        <v>0</v>
      </c>
      <c r="AE69" s="596">
        <f t="shared" si="44"/>
        <v>0</v>
      </c>
      <c r="AF69" s="564" t="e">
        <f t="shared" si="45"/>
        <v>#DIV/0!</v>
      </c>
      <c r="AG69" s="292"/>
    </row>
    <row r="70" spans="1:33" ht="34.5" customHeight="1" thickBot="1" x14ac:dyDescent="0.25">
      <c r="A70" s="293" t="s">
        <v>100</v>
      </c>
      <c r="B70" s="228" t="s">
        <v>106</v>
      </c>
      <c r="C70" s="477" t="s">
        <v>155</v>
      </c>
      <c r="D70" s="628" t="s">
        <v>156</v>
      </c>
      <c r="E70" s="629"/>
      <c r="F70" s="630"/>
      <c r="G70" s="631">
        <f>E70*F70</f>
        <v>0</v>
      </c>
      <c r="H70" s="632"/>
      <c r="I70" s="633"/>
      <c r="J70" s="634">
        <f>H70*I70</f>
        <v>0</v>
      </c>
      <c r="K70" s="635"/>
      <c r="L70" s="630"/>
      <c r="M70" s="636">
        <f>K70*L70</f>
        <v>0</v>
      </c>
      <c r="N70" s="611"/>
      <c r="O70" s="630"/>
      <c r="P70" s="636">
        <f>N70*O70</f>
        <v>0</v>
      </c>
      <c r="Q70" s="635"/>
      <c r="R70" s="630"/>
      <c r="S70" s="636">
        <f>Q70*R70</f>
        <v>0</v>
      </c>
      <c r="T70" s="611"/>
      <c r="U70" s="630"/>
      <c r="V70" s="636">
        <f>T70*U70</f>
        <v>0</v>
      </c>
      <c r="W70" s="635"/>
      <c r="X70" s="630"/>
      <c r="Y70" s="636">
        <f>W70*X70</f>
        <v>0</v>
      </c>
      <c r="Z70" s="611"/>
      <c r="AA70" s="630"/>
      <c r="AB70" s="636">
        <f>Z70*AA70</f>
        <v>0</v>
      </c>
      <c r="AC70" s="569">
        <f t="shared" si="42"/>
        <v>0</v>
      </c>
      <c r="AD70" s="570">
        <f t="shared" si="43"/>
        <v>0</v>
      </c>
      <c r="AE70" s="598">
        <f t="shared" si="44"/>
        <v>0</v>
      </c>
      <c r="AF70" s="564" t="e">
        <f t="shared" si="45"/>
        <v>#DIV/0!</v>
      </c>
      <c r="AG70" s="292"/>
    </row>
    <row r="71" spans="1:33" ht="27.75" customHeight="1" x14ac:dyDescent="0.2">
      <c r="A71" s="262" t="s">
        <v>97</v>
      </c>
      <c r="B71" s="263" t="s">
        <v>157</v>
      </c>
      <c r="C71" s="478" t="s">
        <v>158</v>
      </c>
      <c r="D71" s="614"/>
      <c r="E71" s="467">
        <f t="shared" ref="E71:AB71" si="46">SUM(E72:E74)</f>
        <v>0</v>
      </c>
      <c r="F71" s="468">
        <f t="shared" si="46"/>
        <v>0</v>
      </c>
      <c r="G71" s="469">
        <f t="shared" si="46"/>
        <v>0</v>
      </c>
      <c r="H71" s="467">
        <f t="shared" si="46"/>
        <v>0</v>
      </c>
      <c r="I71" s="468">
        <f t="shared" si="46"/>
        <v>0</v>
      </c>
      <c r="J71" s="585">
        <f t="shared" si="46"/>
        <v>0</v>
      </c>
      <c r="K71" s="615">
        <f t="shared" si="46"/>
        <v>0</v>
      </c>
      <c r="L71" s="468">
        <f t="shared" si="46"/>
        <v>0</v>
      </c>
      <c r="M71" s="585">
        <f t="shared" si="46"/>
        <v>0</v>
      </c>
      <c r="N71" s="467">
        <f t="shared" si="46"/>
        <v>0</v>
      </c>
      <c r="O71" s="468">
        <f t="shared" si="46"/>
        <v>0</v>
      </c>
      <c r="P71" s="585">
        <f t="shared" si="46"/>
        <v>0</v>
      </c>
      <c r="Q71" s="615">
        <f t="shared" si="46"/>
        <v>0</v>
      </c>
      <c r="R71" s="468">
        <f t="shared" si="46"/>
        <v>0</v>
      </c>
      <c r="S71" s="585">
        <f t="shared" si="46"/>
        <v>0</v>
      </c>
      <c r="T71" s="467">
        <f t="shared" si="46"/>
        <v>0</v>
      </c>
      <c r="U71" s="468">
        <f t="shared" si="46"/>
        <v>0</v>
      </c>
      <c r="V71" s="585">
        <f t="shared" si="46"/>
        <v>0</v>
      </c>
      <c r="W71" s="615">
        <f t="shared" si="46"/>
        <v>0</v>
      </c>
      <c r="X71" s="468">
        <f t="shared" si="46"/>
        <v>0</v>
      </c>
      <c r="Y71" s="585">
        <f t="shared" si="46"/>
        <v>0</v>
      </c>
      <c r="Z71" s="467">
        <f t="shared" si="46"/>
        <v>0</v>
      </c>
      <c r="AA71" s="468">
        <f t="shared" si="46"/>
        <v>0</v>
      </c>
      <c r="AB71" s="585">
        <f t="shared" si="46"/>
        <v>0</v>
      </c>
      <c r="AC71" s="586">
        <f t="shared" si="42"/>
        <v>0</v>
      </c>
      <c r="AD71" s="587">
        <f t="shared" si="43"/>
        <v>0</v>
      </c>
      <c r="AE71" s="587">
        <f t="shared" si="44"/>
        <v>0</v>
      </c>
      <c r="AF71" s="616" t="e">
        <f t="shared" si="45"/>
        <v>#DIV/0!</v>
      </c>
      <c r="AG71" s="295"/>
    </row>
    <row r="72" spans="1:33" ht="30" customHeight="1" x14ac:dyDescent="0.2">
      <c r="A72" s="265" t="s">
        <v>100</v>
      </c>
      <c r="B72" s="216" t="s">
        <v>101</v>
      </c>
      <c r="C72" s="479" t="s">
        <v>159</v>
      </c>
      <c r="D72" s="460" t="s">
        <v>160</v>
      </c>
      <c r="E72" s="557"/>
      <c r="F72" s="558"/>
      <c r="G72" s="559">
        <f>E72*F72</f>
        <v>0</v>
      </c>
      <c r="H72" s="557"/>
      <c r="I72" s="558"/>
      <c r="J72" s="560">
        <f>H72*I72</f>
        <v>0</v>
      </c>
      <c r="K72" s="617"/>
      <c r="L72" s="558"/>
      <c r="M72" s="560">
        <f>K72*L72</f>
        <v>0</v>
      </c>
      <c r="N72" s="557"/>
      <c r="O72" s="558"/>
      <c r="P72" s="560">
        <f>N72*O72</f>
        <v>0</v>
      </c>
      <c r="Q72" s="617"/>
      <c r="R72" s="558"/>
      <c r="S72" s="560">
        <f>Q72*R72</f>
        <v>0</v>
      </c>
      <c r="T72" s="557"/>
      <c r="U72" s="558"/>
      <c r="V72" s="560">
        <f>T72*U72</f>
        <v>0</v>
      </c>
      <c r="W72" s="617"/>
      <c r="X72" s="558"/>
      <c r="Y72" s="560">
        <f>W72*X72</f>
        <v>0</v>
      </c>
      <c r="Z72" s="557"/>
      <c r="AA72" s="558"/>
      <c r="AB72" s="560">
        <f>Z72*AA72</f>
        <v>0</v>
      </c>
      <c r="AC72" s="561">
        <f t="shared" si="42"/>
        <v>0</v>
      </c>
      <c r="AD72" s="562">
        <f t="shared" si="43"/>
        <v>0</v>
      </c>
      <c r="AE72" s="596">
        <f t="shared" si="44"/>
        <v>0</v>
      </c>
      <c r="AF72" s="564" t="e">
        <f t="shared" si="45"/>
        <v>#DIV/0!</v>
      </c>
      <c r="AG72" s="292"/>
    </row>
    <row r="73" spans="1:33" ht="30" customHeight="1" x14ac:dyDescent="0.2">
      <c r="A73" s="265" t="s">
        <v>100</v>
      </c>
      <c r="B73" s="216" t="s">
        <v>104</v>
      </c>
      <c r="C73" s="479" t="s">
        <v>143</v>
      </c>
      <c r="D73" s="460" t="s">
        <v>160</v>
      </c>
      <c r="E73" s="557"/>
      <c r="F73" s="558"/>
      <c r="G73" s="559">
        <f>E73*F73</f>
        <v>0</v>
      </c>
      <c r="H73" s="557"/>
      <c r="I73" s="558"/>
      <c r="J73" s="560">
        <f>H73*I73</f>
        <v>0</v>
      </c>
      <c r="K73" s="617"/>
      <c r="L73" s="558"/>
      <c r="M73" s="560">
        <f>K73*L73</f>
        <v>0</v>
      </c>
      <c r="N73" s="557"/>
      <c r="O73" s="558"/>
      <c r="P73" s="560">
        <f>N73*O73</f>
        <v>0</v>
      </c>
      <c r="Q73" s="617"/>
      <c r="R73" s="558"/>
      <c r="S73" s="560">
        <f>Q73*R73</f>
        <v>0</v>
      </c>
      <c r="T73" s="557"/>
      <c r="U73" s="558"/>
      <c r="V73" s="560">
        <f>T73*U73</f>
        <v>0</v>
      </c>
      <c r="W73" s="617"/>
      <c r="X73" s="558"/>
      <c r="Y73" s="560">
        <f>W73*X73</f>
        <v>0</v>
      </c>
      <c r="Z73" s="557"/>
      <c r="AA73" s="558"/>
      <c r="AB73" s="560">
        <f>Z73*AA73</f>
        <v>0</v>
      </c>
      <c r="AC73" s="561">
        <f t="shared" si="42"/>
        <v>0</v>
      </c>
      <c r="AD73" s="562">
        <f t="shared" si="43"/>
        <v>0</v>
      </c>
      <c r="AE73" s="596">
        <f t="shared" si="44"/>
        <v>0</v>
      </c>
      <c r="AF73" s="564" t="e">
        <f t="shared" si="45"/>
        <v>#DIV/0!</v>
      </c>
      <c r="AG73" s="292"/>
    </row>
    <row r="74" spans="1:33" ht="30" customHeight="1" thickBot="1" x14ac:dyDescent="0.25">
      <c r="A74" s="276" t="s">
        <v>100</v>
      </c>
      <c r="B74" s="294" t="s">
        <v>106</v>
      </c>
      <c r="C74" s="480" t="s">
        <v>144</v>
      </c>
      <c r="D74" s="470" t="s">
        <v>160</v>
      </c>
      <c r="E74" s="611"/>
      <c r="F74" s="612"/>
      <c r="G74" s="613">
        <f>E74*F74</f>
        <v>0</v>
      </c>
      <c r="H74" s="565"/>
      <c r="I74" s="566"/>
      <c r="J74" s="568">
        <f>H74*I74</f>
        <v>0</v>
      </c>
      <c r="K74" s="635"/>
      <c r="L74" s="612"/>
      <c r="M74" s="636">
        <f>K74*L74</f>
        <v>0</v>
      </c>
      <c r="N74" s="611"/>
      <c r="O74" s="612"/>
      <c r="P74" s="636">
        <f>N74*O74</f>
        <v>0</v>
      </c>
      <c r="Q74" s="635"/>
      <c r="R74" s="612"/>
      <c r="S74" s="636">
        <f>Q74*R74</f>
        <v>0</v>
      </c>
      <c r="T74" s="611"/>
      <c r="U74" s="612"/>
      <c r="V74" s="636">
        <f>T74*U74</f>
        <v>0</v>
      </c>
      <c r="W74" s="635"/>
      <c r="X74" s="612"/>
      <c r="Y74" s="636">
        <f>W74*X74</f>
        <v>0</v>
      </c>
      <c r="Z74" s="611"/>
      <c r="AA74" s="612"/>
      <c r="AB74" s="636">
        <f>Z74*AA74</f>
        <v>0</v>
      </c>
      <c r="AC74" s="569">
        <f t="shared" si="42"/>
        <v>0</v>
      </c>
      <c r="AD74" s="570">
        <f t="shared" si="43"/>
        <v>0</v>
      </c>
      <c r="AE74" s="598">
        <f t="shared" si="44"/>
        <v>0</v>
      </c>
      <c r="AF74" s="564" t="e">
        <f t="shared" si="45"/>
        <v>#DIV/0!</v>
      </c>
      <c r="AG74" s="292"/>
    </row>
    <row r="75" spans="1:33" ht="15" customHeight="1" x14ac:dyDescent="0.2">
      <c r="A75" s="262" t="s">
        <v>97</v>
      </c>
      <c r="B75" s="263" t="s">
        <v>161</v>
      </c>
      <c r="C75" s="478" t="s">
        <v>162</v>
      </c>
      <c r="D75" s="614"/>
      <c r="E75" s="467">
        <f t="shared" ref="E75:AB75" si="47">SUM(E76:E78)</f>
        <v>0</v>
      </c>
      <c r="F75" s="468">
        <f t="shared" si="47"/>
        <v>0</v>
      </c>
      <c r="G75" s="469">
        <f t="shared" si="47"/>
        <v>0</v>
      </c>
      <c r="H75" s="467">
        <f t="shared" si="47"/>
        <v>0</v>
      </c>
      <c r="I75" s="468">
        <f t="shared" si="47"/>
        <v>0</v>
      </c>
      <c r="J75" s="585">
        <f t="shared" si="47"/>
        <v>0</v>
      </c>
      <c r="K75" s="615">
        <f t="shared" si="47"/>
        <v>0</v>
      </c>
      <c r="L75" s="468">
        <f t="shared" si="47"/>
        <v>0</v>
      </c>
      <c r="M75" s="585">
        <f t="shared" si="47"/>
        <v>0</v>
      </c>
      <c r="N75" s="467">
        <f t="shared" si="47"/>
        <v>0</v>
      </c>
      <c r="O75" s="468">
        <f t="shared" si="47"/>
        <v>0</v>
      </c>
      <c r="P75" s="585">
        <f t="shared" si="47"/>
        <v>0</v>
      </c>
      <c r="Q75" s="615">
        <f t="shared" si="47"/>
        <v>0</v>
      </c>
      <c r="R75" s="468">
        <f t="shared" si="47"/>
        <v>0</v>
      </c>
      <c r="S75" s="585">
        <f t="shared" si="47"/>
        <v>0</v>
      </c>
      <c r="T75" s="467">
        <f t="shared" si="47"/>
        <v>0</v>
      </c>
      <c r="U75" s="468">
        <f t="shared" si="47"/>
        <v>0</v>
      </c>
      <c r="V75" s="585">
        <f t="shared" si="47"/>
        <v>0</v>
      </c>
      <c r="W75" s="615">
        <f t="shared" si="47"/>
        <v>0</v>
      </c>
      <c r="X75" s="468">
        <f t="shared" si="47"/>
        <v>0</v>
      </c>
      <c r="Y75" s="585">
        <f t="shared" si="47"/>
        <v>0</v>
      </c>
      <c r="Z75" s="467">
        <f t="shared" si="47"/>
        <v>0</v>
      </c>
      <c r="AA75" s="468">
        <f t="shared" si="47"/>
        <v>0</v>
      </c>
      <c r="AB75" s="585">
        <f t="shared" si="47"/>
        <v>0</v>
      </c>
      <c r="AC75" s="586">
        <f t="shared" si="42"/>
        <v>0</v>
      </c>
      <c r="AD75" s="587">
        <f t="shared" si="43"/>
        <v>0</v>
      </c>
      <c r="AE75" s="587">
        <f t="shared" si="44"/>
        <v>0</v>
      </c>
      <c r="AF75" s="616" t="e">
        <f t="shared" si="45"/>
        <v>#DIV/0!</v>
      </c>
      <c r="AG75" s="295"/>
    </row>
    <row r="76" spans="1:33" ht="41.25" customHeight="1" x14ac:dyDescent="0.2">
      <c r="A76" s="265" t="s">
        <v>100</v>
      </c>
      <c r="B76" s="216" t="s">
        <v>101</v>
      </c>
      <c r="C76" s="479" t="s">
        <v>163</v>
      </c>
      <c r="D76" s="460" t="s">
        <v>164</v>
      </c>
      <c r="E76" s="557"/>
      <c r="F76" s="558"/>
      <c r="G76" s="559">
        <f>E76*F76</f>
        <v>0</v>
      </c>
      <c r="H76" s="557"/>
      <c r="I76" s="558"/>
      <c r="J76" s="560">
        <f>H76*I76</f>
        <v>0</v>
      </c>
      <c r="K76" s="617"/>
      <c r="L76" s="558"/>
      <c r="M76" s="560">
        <f>K76*L76</f>
        <v>0</v>
      </c>
      <c r="N76" s="557"/>
      <c r="O76" s="558"/>
      <c r="P76" s="560">
        <f>N76*O76</f>
        <v>0</v>
      </c>
      <c r="Q76" s="617"/>
      <c r="R76" s="558"/>
      <c r="S76" s="560">
        <f>Q76*R76</f>
        <v>0</v>
      </c>
      <c r="T76" s="557"/>
      <c r="U76" s="558"/>
      <c r="V76" s="560">
        <f>T76*U76</f>
        <v>0</v>
      </c>
      <c r="W76" s="617"/>
      <c r="X76" s="558"/>
      <c r="Y76" s="560">
        <f>W76*X76</f>
        <v>0</v>
      </c>
      <c r="Z76" s="557"/>
      <c r="AA76" s="558"/>
      <c r="AB76" s="560">
        <f>Z76*AA76</f>
        <v>0</v>
      </c>
      <c r="AC76" s="561">
        <f t="shared" si="42"/>
        <v>0</v>
      </c>
      <c r="AD76" s="562">
        <f t="shared" si="43"/>
        <v>0</v>
      </c>
      <c r="AE76" s="596">
        <f t="shared" si="44"/>
        <v>0</v>
      </c>
      <c r="AF76" s="564" t="e">
        <f t="shared" si="45"/>
        <v>#DIV/0!</v>
      </c>
      <c r="AG76" s="292"/>
    </row>
    <row r="77" spans="1:33" ht="41.25" customHeight="1" x14ac:dyDescent="0.2">
      <c r="A77" s="265" t="s">
        <v>100</v>
      </c>
      <c r="B77" s="216" t="s">
        <v>104</v>
      </c>
      <c r="C77" s="479" t="s">
        <v>165</v>
      </c>
      <c r="D77" s="460" t="s">
        <v>164</v>
      </c>
      <c r="E77" s="557"/>
      <c r="F77" s="558"/>
      <c r="G77" s="559">
        <f>E77*F77</f>
        <v>0</v>
      </c>
      <c r="H77" s="557"/>
      <c r="I77" s="558"/>
      <c r="J77" s="560">
        <f>H77*I77</f>
        <v>0</v>
      </c>
      <c r="K77" s="617"/>
      <c r="L77" s="558"/>
      <c r="M77" s="560">
        <f>K77*L77</f>
        <v>0</v>
      </c>
      <c r="N77" s="557"/>
      <c r="O77" s="558"/>
      <c r="P77" s="560">
        <f>N77*O77</f>
        <v>0</v>
      </c>
      <c r="Q77" s="617"/>
      <c r="R77" s="558"/>
      <c r="S77" s="560">
        <f>Q77*R77</f>
        <v>0</v>
      </c>
      <c r="T77" s="557"/>
      <c r="U77" s="558"/>
      <c r="V77" s="560">
        <f>T77*U77</f>
        <v>0</v>
      </c>
      <c r="W77" s="617"/>
      <c r="X77" s="558"/>
      <c r="Y77" s="560">
        <f>W77*X77</f>
        <v>0</v>
      </c>
      <c r="Z77" s="557"/>
      <c r="AA77" s="558"/>
      <c r="AB77" s="560">
        <f>Z77*AA77</f>
        <v>0</v>
      </c>
      <c r="AC77" s="561">
        <f t="shared" si="42"/>
        <v>0</v>
      </c>
      <c r="AD77" s="562">
        <f t="shared" si="43"/>
        <v>0</v>
      </c>
      <c r="AE77" s="596">
        <f t="shared" si="44"/>
        <v>0</v>
      </c>
      <c r="AF77" s="564" t="e">
        <f t="shared" si="45"/>
        <v>#DIV/0!</v>
      </c>
      <c r="AG77" s="292"/>
    </row>
    <row r="78" spans="1:33" ht="40.5" customHeight="1" thickBot="1" x14ac:dyDescent="0.25">
      <c r="A78" s="276" t="s">
        <v>100</v>
      </c>
      <c r="B78" s="294" t="s">
        <v>106</v>
      </c>
      <c r="C78" s="480" t="s">
        <v>166</v>
      </c>
      <c r="D78" s="470" t="s">
        <v>164</v>
      </c>
      <c r="E78" s="611"/>
      <c r="F78" s="612"/>
      <c r="G78" s="613">
        <f>E78*F78</f>
        <v>0</v>
      </c>
      <c r="H78" s="565"/>
      <c r="I78" s="566"/>
      <c r="J78" s="568">
        <f>H78*I78</f>
        <v>0</v>
      </c>
      <c r="K78" s="635"/>
      <c r="L78" s="612"/>
      <c r="M78" s="636">
        <f>K78*L78</f>
        <v>0</v>
      </c>
      <c r="N78" s="611"/>
      <c r="O78" s="612"/>
      <c r="P78" s="636">
        <f>N78*O78</f>
        <v>0</v>
      </c>
      <c r="Q78" s="635"/>
      <c r="R78" s="612"/>
      <c r="S78" s="636">
        <f>Q78*R78</f>
        <v>0</v>
      </c>
      <c r="T78" s="611"/>
      <c r="U78" s="612"/>
      <c r="V78" s="636">
        <f>T78*U78</f>
        <v>0</v>
      </c>
      <c r="W78" s="635"/>
      <c r="X78" s="612"/>
      <c r="Y78" s="636">
        <f>W78*X78</f>
        <v>0</v>
      </c>
      <c r="Z78" s="611"/>
      <c r="AA78" s="612"/>
      <c r="AB78" s="636">
        <f>Z78*AA78</f>
        <v>0</v>
      </c>
      <c r="AC78" s="569">
        <f t="shared" si="42"/>
        <v>0</v>
      </c>
      <c r="AD78" s="570">
        <f t="shared" si="43"/>
        <v>0</v>
      </c>
      <c r="AE78" s="598">
        <f t="shared" si="44"/>
        <v>0</v>
      </c>
      <c r="AF78" s="564" t="e">
        <f t="shared" si="45"/>
        <v>#DIV/0!</v>
      </c>
      <c r="AG78" s="292"/>
    </row>
    <row r="79" spans="1:33" ht="15.75" customHeight="1" x14ac:dyDescent="0.2">
      <c r="A79" s="262" t="s">
        <v>97</v>
      </c>
      <c r="B79" s="263" t="s">
        <v>167</v>
      </c>
      <c r="C79" s="478" t="s">
        <v>168</v>
      </c>
      <c r="D79" s="614"/>
      <c r="E79" s="467">
        <f t="shared" ref="E79:AB79" si="48">SUM(E80:E82)</f>
        <v>0</v>
      </c>
      <c r="F79" s="468">
        <f t="shared" si="48"/>
        <v>0</v>
      </c>
      <c r="G79" s="469">
        <f t="shared" si="48"/>
        <v>0</v>
      </c>
      <c r="H79" s="467">
        <f t="shared" si="48"/>
        <v>0</v>
      </c>
      <c r="I79" s="468">
        <f t="shared" si="48"/>
        <v>0</v>
      </c>
      <c r="J79" s="585">
        <f t="shared" si="48"/>
        <v>0</v>
      </c>
      <c r="K79" s="615">
        <f t="shared" si="48"/>
        <v>0</v>
      </c>
      <c r="L79" s="468">
        <f t="shared" si="48"/>
        <v>0</v>
      </c>
      <c r="M79" s="585">
        <f t="shared" si="48"/>
        <v>0</v>
      </c>
      <c r="N79" s="467">
        <f t="shared" si="48"/>
        <v>0</v>
      </c>
      <c r="O79" s="468">
        <f t="shared" si="48"/>
        <v>0</v>
      </c>
      <c r="P79" s="585">
        <f t="shared" si="48"/>
        <v>0</v>
      </c>
      <c r="Q79" s="615">
        <f t="shared" si="48"/>
        <v>0</v>
      </c>
      <c r="R79" s="468">
        <f t="shared" si="48"/>
        <v>0</v>
      </c>
      <c r="S79" s="585">
        <f t="shared" si="48"/>
        <v>0</v>
      </c>
      <c r="T79" s="467">
        <f t="shared" si="48"/>
        <v>0</v>
      </c>
      <c r="U79" s="468">
        <f t="shared" si="48"/>
        <v>0</v>
      </c>
      <c r="V79" s="585">
        <f t="shared" si="48"/>
        <v>0</v>
      </c>
      <c r="W79" s="615">
        <f t="shared" si="48"/>
        <v>0</v>
      </c>
      <c r="X79" s="468">
        <f t="shared" si="48"/>
        <v>0</v>
      </c>
      <c r="Y79" s="585">
        <f t="shared" si="48"/>
        <v>0</v>
      </c>
      <c r="Z79" s="467">
        <f t="shared" si="48"/>
        <v>0</v>
      </c>
      <c r="AA79" s="468">
        <f t="shared" si="48"/>
        <v>0</v>
      </c>
      <c r="AB79" s="585">
        <f t="shared" si="48"/>
        <v>0</v>
      </c>
      <c r="AC79" s="586">
        <f t="shared" si="42"/>
        <v>0</v>
      </c>
      <c r="AD79" s="587">
        <f t="shared" si="43"/>
        <v>0</v>
      </c>
      <c r="AE79" s="587">
        <f t="shared" si="44"/>
        <v>0</v>
      </c>
      <c r="AF79" s="616" t="e">
        <f t="shared" si="45"/>
        <v>#DIV/0!</v>
      </c>
      <c r="AG79" s="295"/>
    </row>
    <row r="80" spans="1:33" ht="30" customHeight="1" x14ac:dyDescent="0.2">
      <c r="A80" s="265" t="s">
        <v>100</v>
      </c>
      <c r="B80" s="216" t="s">
        <v>101</v>
      </c>
      <c r="C80" s="459" t="s">
        <v>169</v>
      </c>
      <c r="D80" s="460" t="s">
        <v>160</v>
      </c>
      <c r="E80" s="557"/>
      <c r="F80" s="558"/>
      <c r="G80" s="559">
        <f>E80*F80</f>
        <v>0</v>
      </c>
      <c r="H80" s="557"/>
      <c r="I80" s="558"/>
      <c r="J80" s="560">
        <f>H80*I80</f>
        <v>0</v>
      </c>
      <c r="K80" s="617"/>
      <c r="L80" s="558"/>
      <c r="M80" s="560">
        <f>K80*L80</f>
        <v>0</v>
      </c>
      <c r="N80" s="557"/>
      <c r="O80" s="558"/>
      <c r="P80" s="560">
        <f>N80*O80</f>
        <v>0</v>
      </c>
      <c r="Q80" s="617"/>
      <c r="R80" s="558"/>
      <c r="S80" s="560">
        <f>Q80*R80</f>
        <v>0</v>
      </c>
      <c r="T80" s="557"/>
      <c r="U80" s="558"/>
      <c r="V80" s="560">
        <f>T80*U80</f>
        <v>0</v>
      </c>
      <c r="W80" s="617"/>
      <c r="X80" s="558"/>
      <c r="Y80" s="560">
        <f>W80*X80</f>
        <v>0</v>
      </c>
      <c r="Z80" s="557"/>
      <c r="AA80" s="558"/>
      <c r="AB80" s="560">
        <f>Z80*AA80</f>
        <v>0</v>
      </c>
      <c r="AC80" s="561">
        <f t="shared" si="42"/>
        <v>0</v>
      </c>
      <c r="AD80" s="562">
        <f t="shared" si="43"/>
        <v>0</v>
      </c>
      <c r="AE80" s="596">
        <f t="shared" si="44"/>
        <v>0</v>
      </c>
      <c r="AF80" s="564" t="e">
        <f t="shared" si="45"/>
        <v>#DIV/0!</v>
      </c>
      <c r="AG80" s="292"/>
    </row>
    <row r="81" spans="1:33" ht="30" customHeight="1" x14ac:dyDescent="0.2">
      <c r="A81" s="265" t="s">
        <v>100</v>
      </c>
      <c r="B81" s="216" t="s">
        <v>104</v>
      </c>
      <c r="C81" s="459" t="s">
        <v>169</v>
      </c>
      <c r="D81" s="460" t="s">
        <v>160</v>
      </c>
      <c r="E81" s="557"/>
      <c r="F81" s="558"/>
      <c r="G81" s="559">
        <f>E81*F81</f>
        <v>0</v>
      </c>
      <c r="H81" s="557"/>
      <c r="I81" s="558"/>
      <c r="J81" s="560">
        <f>H81*I81</f>
        <v>0</v>
      </c>
      <c r="K81" s="617"/>
      <c r="L81" s="558"/>
      <c r="M81" s="560">
        <f>K81*L81</f>
        <v>0</v>
      </c>
      <c r="N81" s="557"/>
      <c r="O81" s="558"/>
      <c r="P81" s="560">
        <f>N81*O81</f>
        <v>0</v>
      </c>
      <c r="Q81" s="617"/>
      <c r="R81" s="558"/>
      <c r="S81" s="560">
        <f>Q81*R81</f>
        <v>0</v>
      </c>
      <c r="T81" s="557"/>
      <c r="U81" s="558"/>
      <c r="V81" s="560">
        <f>T81*U81</f>
        <v>0</v>
      </c>
      <c r="W81" s="617"/>
      <c r="X81" s="558"/>
      <c r="Y81" s="560">
        <f>W81*X81</f>
        <v>0</v>
      </c>
      <c r="Z81" s="557"/>
      <c r="AA81" s="558"/>
      <c r="AB81" s="560">
        <f>Z81*AA81</f>
        <v>0</v>
      </c>
      <c r="AC81" s="561">
        <f t="shared" si="42"/>
        <v>0</v>
      </c>
      <c r="AD81" s="562">
        <f t="shared" si="43"/>
        <v>0</v>
      </c>
      <c r="AE81" s="596">
        <f t="shared" si="44"/>
        <v>0</v>
      </c>
      <c r="AF81" s="564" t="e">
        <f t="shared" si="45"/>
        <v>#DIV/0!</v>
      </c>
      <c r="AG81" s="292"/>
    </row>
    <row r="82" spans="1:33" ht="30" customHeight="1" thickBot="1" x14ac:dyDescent="0.25">
      <c r="A82" s="276" t="s">
        <v>100</v>
      </c>
      <c r="B82" s="228" t="s">
        <v>106</v>
      </c>
      <c r="C82" s="477" t="s">
        <v>169</v>
      </c>
      <c r="D82" s="470" t="s">
        <v>160</v>
      </c>
      <c r="E82" s="611"/>
      <c r="F82" s="612"/>
      <c r="G82" s="613">
        <f>E82*F82</f>
        <v>0</v>
      </c>
      <c r="H82" s="565"/>
      <c r="I82" s="566"/>
      <c r="J82" s="568">
        <f>H82*I82</f>
        <v>0</v>
      </c>
      <c r="K82" s="635"/>
      <c r="L82" s="612"/>
      <c r="M82" s="636">
        <f>K82*L82</f>
        <v>0</v>
      </c>
      <c r="N82" s="611"/>
      <c r="O82" s="612"/>
      <c r="P82" s="636">
        <f>N82*O82</f>
        <v>0</v>
      </c>
      <c r="Q82" s="635"/>
      <c r="R82" s="612"/>
      <c r="S82" s="636">
        <f>Q82*R82</f>
        <v>0</v>
      </c>
      <c r="T82" s="611"/>
      <c r="U82" s="612"/>
      <c r="V82" s="636">
        <f>T82*U82</f>
        <v>0</v>
      </c>
      <c r="W82" s="635"/>
      <c r="X82" s="612"/>
      <c r="Y82" s="636">
        <f>W82*X82</f>
        <v>0</v>
      </c>
      <c r="Z82" s="611"/>
      <c r="AA82" s="612"/>
      <c r="AB82" s="636">
        <f>Z82*AA82</f>
        <v>0</v>
      </c>
      <c r="AC82" s="569">
        <f t="shared" si="42"/>
        <v>0</v>
      </c>
      <c r="AD82" s="570">
        <f t="shared" si="43"/>
        <v>0</v>
      </c>
      <c r="AE82" s="598">
        <f t="shared" si="44"/>
        <v>0</v>
      </c>
      <c r="AF82" s="564" t="e">
        <f t="shared" si="45"/>
        <v>#DIV/0!</v>
      </c>
      <c r="AG82" s="292"/>
    </row>
    <row r="83" spans="1:33" ht="15.75" customHeight="1" x14ac:dyDescent="0.2">
      <c r="A83" s="443" t="s">
        <v>97</v>
      </c>
      <c r="B83" s="444" t="s">
        <v>170</v>
      </c>
      <c r="C83" s="481" t="s">
        <v>171</v>
      </c>
      <c r="D83" s="637"/>
      <c r="E83" s="638">
        <f t="shared" ref="E83:AB83" si="49">SUM(E84:E86)</f>
        <v>0</v>
      </c>
      <c r="F83" s="639">
        <f t="shared" si="49"/>
        <v>0</v>
      </c>
      <c r="G83" s="640">
        <f t="shared" si="49"/>
        <v>0</v>
      </c>
      <c r="H83" s="638">
        <f t="shared" si="49"/>
        <v>0</v>
      </c>
      <c r="I83" s="639">
        <f t="shared" si="49"/>
        <v>0</v>
      </c>
      <c r="J83" s="641">
        <f t="shared" si="49"/>
        <v>0</v>
      </c>
      <c r="K83" s="642">
        <f t="shared" si="49"/>
        <v>0</v>
      </c>
      <c r="L83" s="639">
        <f t="shared" si="49"/>
        <v>0</v>
      </c>
      <c r="M83" s="641">
        <f t="shared" si="49"/>
        <v>0</v>
      </c>
      <c r="N83" s="638">
        <f t="shared" si="49"/>
        <v>0</v>
      </c>
      <c r="O83" s="639">
        <f t="shared" si="49"/>
        <v>0</v>
      </c>
      <c r="P83" s="641">
        <f t="shared" si="49"/>
        <v>0</v>
      </c>
      <c r="Q83" s="642">
        <f t="shared" si="49"/>
        <v>0</v>
      </c>
      <c r="R83" s="639">
        <f t="shared" si="49"/>
        <v>0</v>
      </c>
      <c r="S83" s="641">
        <f t="shared" si="49"/>
        <v>0</v>
      </c>
      <c r="T83" s="638">
        <f t="shared" si="49"/>
        <v>0</v>
      </c>
      <c r="U83" s="639">
        <f t="shared" si="49"/>
        <v>0</v>
      </c>
      <c r="V83" s="641">
        <f t="shared" si="49"/>
        <v>0</v>
      </c>
      <c r="W83" s="642">
        <f t="shared" si="49"/>
        <v>0</v>
      </c>
      <c r="X83" s="639">
        <f t="shared" si="49"/>
        <v>0</v>
      </c>
      <c r="Y83" s="641">
        <f t="shared" si="49"/>
        <v>0</v>
      </c>
      <c r="Z83" s="638">
        <f t="shared" si="49"/>
        <v>0</v>
      </c>
      <c r="AA83" s="639">
        <f t="shared" si="49"/>
        <v>0</v>
      </c>
      <c r="AB83" s="641">
        <f t="shared" si="49"/>
        <v>0</v>
      </c>
      <c r="AC83" s="643">
        <f t="shared" si="42"/>
        <v>0</v>
      </c>
      <c r="AD83" s="644">
        <f t="shared" si="43"/>
        <v>0</v>
      </c>
      <c r="AE83" s="644">
        <f t="shared" si="44"/>
        <v>0</v>
      </c>
      <c r="AF83" s="645" t="e">
        <f t="shared" si="45"/>
        <v>#DIV/0!</v>
      </c>
      <c r="AG83" s="411"/>
    </row>
    <row r="84" spans="1:33" ht="30" customHeight="1" x14ac:dyDescent="0.2">
      <c r="A84" s="265" t="s">
        <v>100</v>
      </c>
      <c r="B84" s="216" t="s">
        <v>101</v>
      </c>
      <c r="C84" s="459" t="s">
        <v>169</v>
      </c>
      <c r="D84" s="460" t="s">
        <v>160</v>
      </c>
      <c r="E84" s="557"/>
      <c r="F84" s="558"/>
      <c r="G84" s="559">
        <f>E84*F84</f>
        <v>0</v>
      </c>
      <c r="H84" s="557"/>
      <c r="I84" s="558"/>
      <c r="J84" s="560">
        <f>H84*I84</f>
        <v>0</v>
      </c>
      <c r="K84" s="617"/>
      <c r="L84" s="558"/>
      <c r="M84" s="560">
        <f>K84*L84</f>
        <v>0</v>
      </c>
      <c r="N84" s="557"/>
      <c r="O84" s="558"/>
      <c r="P84" s="560">
        <f>N84*O84</f>
        <v>0</v>
      </c>
      <c r="Q84" s="617"/>
      <c r="R84" s="558"/>
      <c r="S84" s="560">
        <f>Q84*R84</f>
        <v>0</v>
      </c>
      <c r="T84" s="557"/>
      <c r="U84" s="558"/>
      <c r="V84" s="560">
        <f>T84*U84</f>
        <v>0</v>
      </c>
      <c r="W84" s="617"/>
      <c r="X84" s="558"/>
      <c r="Y84" s="560">
        <f>W84*X84</f>
        <v>0</v>
      </c>
      <c r="Z84" s="557"/>
      <c r="AA84" s="558"/>
      <c r="AB84" s="560">
        <f>Z84*AA84</f>
        <v>0</v>
      </c>
      <c r="AC84" s="561">
        <f t="shared" si="42"/>
        <v>0</v>
      </c>
      <c r="AD84" s="562">
        <f t="shared" si="43"/>
        <v>0</v>
      </c>
      <c r="AE84" s="596">
        <f t="shared" si="44"/>
        <v>0</v>
      </c>
      <c r="AF84" s="564" t="e">
        <f t="shared" si="45"/>
        <v>#DIV/0!</v>
      </c>
      <c r="AG84" s="292"/>
    </row>
    <row r="85" spans="1:33" ht="30" customHeight="1" x14ac:dyDescent="0.2">
      <c r="A85" s="265" t="s">
        <v>100</v>
      </c>
      <c r="B85" s="216" t="s">
        <v>104</v>
      </c>
      <c r="C85" s="459" t="s">
        <v>169</v>
      </c>
      <c r="D85" s="460" t="s">
        <v>160</v>
      </c>
      <c r="E85" s="557"/>
      <c r="F85" s="558"/>
      <c r="G85" s="559">
        <f>E85*F85</f>
        <v>0</v>
      </c>
      <c r="H85" s="557"/>
      <c r="I85" s="558"/>
      <c r="J85" s="560">
        <f>H85*I85</f>
        <v>0</v>
      </c>
      <c r="K85" s="617"/>
      <c r="L85" s="558"/>
      <c r="M85" s="560">
        <f>K85*L85</f>
        <v>0</v>
      </c>
      <c r="N85" s="557"/>
      <c r="O85" s="558"/>
      <c r="P85" s="560">
        <f>N85*O85</f>
        <v>0</v>
      </c>
      <c r="Q85" s="617"/>
      <c r="R85" s="558"/>
      <c r="S85" s="560">
        <f>Q85*R85</f>
        <v>0</v>
      </c>
      <c r="T85" s="557"/>
      <c r="U85" s="558"/>
      <c r="V85" s="560">
        <f>T85*U85</f>
        <v>0</v>
      </c>
      <c r="W85" s="617"/>
      <c r="X85" s="558"/>
      <c r="Y85" s="560">
        <f>W85*X85</f>
        <v>0</v>
      </c>
      <c r="Z85" s="557"/>
      <c r="AA85" s="558"/>
      <c r="AB85" s="560">
        <f>Z85*AA85</f>
        <v>0</v>
      </c>
      <c r="AC85" s="561">
        <f t="shared" si="42"/>
        <v>0</v>
      </c>
      <c r="AD85" s="562">
        <f t="shared" si="43"/>
        <v>0</v>
      </c>
      <c r="AE85" s="596">
        <f t="shared" si="44"/>
        <v>0</v>
      </c>
      <c r="AF85" s="564" t="e">
        <f t="shared" si="45"/>
        <v>#DIV/0!</v>
      </c>
      <c r="AG85" s="292"/>
    </row>
    <row r="86" spans="1:33" ht="30" customHeight="1" thickBot="1" x14ac:dyDescent="0.25">
      <c r="A86" s="276" t="s">
        <v>100</v>
      </c>
      <c r="B86" s="228" t="s">
        <v>106</v>
      </c>
      <c r="C86" s="477" t="s">
        <v>169</v>
      </c>
      <c r="D86" s="470" t="s">
        <v>160</v>
      </c>
      <c r="E86" s="611"/>
      <c r="F86" s="612"/>
      <c r="G86" s="613">
        <f>E86*F86</f>
        <v>0</v>
      </c>
      <c r="H86" s="565"/>
      <c r="I86" s="566"/>
      <c r="J86" s="568">
        <f>H86*I86</f>
        <v>0</v>
      </c>
      <c r="K86" s="635"/>
      <c r="L86" s="612"/>
      <c r="M86" s="636">
        <f>K86*L86</f>
        <v>0</v>
      </c>
      <c r="N86" s="611"/>
      <c r="O86" s="612"/>
      <c r="P86" s="636">
        <f>N86*O86</f>
        <v>0</v>
      </c>
      <c r="Q86" s="635"/>
      <c r="R86" s="612"/>
      <c r="S86" s="636">
        <f>Q86*R86</f>
        <v>0</v>
      </c>
      <c r="T86" s="611"/>
      <c r="U86" s="612"/>
      <c r="V86" s="636">
        <f>T86*U86</f>
        <v>0</v>
      </c>
      <c r="W86" s="635"/>
      <c r="X86" s="612"/>
      <c r="Y86" s="636">
        <f>W86*X86</f>
        <v>0</v>
      </c>
      <c r="Z86" s="611"/>
      <c r="AA86" s="612"/>
      <c r="AB86" s="636">
        <f>Z86*AA86</f>
        <v>0</v>
      </c>
      <c r="AC86" s="569">
        <f t="shared" si="42"/>
        <v>0</v>
      </c>
      <c r="AD86" s="570">
        <f t="shared" si="43"/>
        <v>0</v>
      </c>
      <c r="AE86" s="598">
        <f t="shared" si="44"/>
        <v>0</v>
      </c>
      <c r="AF86" s="574" t="e">
        <f t="shared" si="45"/>
        <v>#DIV/0!</v>
      </c>
      <c r="AG86" s="299"/>
    </row>
    <row r="87" spans="1:33" ht="15" customHeight="1" thickBot="1" x14ac:dyDescent="0.25">
      <c r="A87" s="435" t="s">
        <v>172</v>
      </c>
      <c r="B87" s="436"/>
      <c r="C87" s="482"/>
      <c r="D87" s="646"/>
      <c r="E87" s="647">
        <f t="shared" ref="E87:AD87" si="50">E83+E79+E75+E71+E67</f>
        <v>0</v>
      </c>
      <c r="F87" s="648">
        <f t="shared" si="50"/>
        <v>0</v>
      </c>
      <c r="G87" s="649">
        <f t="shared" si="50"/>
        <v>0</v>
      </c>
      <c r="H87" s="650">
        <f t="shared" si="50"/>
        <v>0</v>
      </c>
      <c r="I87" s="651">
        <f t="shared" si="50"/>
        <v>0</v>
      </c>
      <c r="J87" s="652">
        <f t="shared" si="50"/>
        <v>0</v>
      </c>
      <c r="K87" s="653">
        <f t="shared" si="50"/>
        <v>0</v>
      </c>
      <c r="L87" s="648">
        <f t="shared" si="50"/>
        <v>0</v>
      </c>
      <c r="M87" s="654">
        <f t="shared" si="50"/>
        <v>0</v>
      </c>
      <c r="N87" s="647">
        <f t="shared" si="50"/>
        <v>0</v>
      </c>
      <c r="O87" s="648">
        <f t="shared" si="50"/>
        <v>0</v>
      </c>
      <c r="P87" s="654">
        <f t="shared" si="50"/>
        <v>0</v>
      </c>
      <c r="Q87" s="653">
        <f t="shared" si="50"/>
        <v>0</v>
      </c>
      <c r="R87" s="648">
        <f t="shared" si="50"/>
        <v>0</v>
      </c>
      <c r="S87" s="654">
        <f t="shared" si="50"/>
        <v>0</v>
      </c>
      <c r="T87" s="647">
        <f t="shared" si="50"/>
        <v>0</v>
      </c>
      <c r="U87" s="648">
        <f t="shared" si="50"/>
        <v>0</v>
      </c>
      <c r="V87" s="654">
        <f t="shared" si="50"/>
        <v>0</v>
      </c>
      <c r="W87" s="653">
        <f t="shared" si="50"/>
        <v>0</v>
      </c>
      <c r="X87" s="648">
        <f t="shared" si="50"/>
        <v>0</v>
      </c>
      <c r="Y87" s="654">
        <f t="shared" si="50"/>
        <v>0</v>
      </c>
      <c r="Z87" s="647">
        <f t="shared" si="50"/>
        <v>0</v>
      </c>
      <c r="AA87" s="648">
        <f t="shared" si="50"/>
        <v>0</v>
      </c>
      <c r="AB87" s="654">
        <f t="shared" si="50"/>
        <v>0</v>
      </c>
      <c r="AC87" s="650">
        <f t="shared" si="50"/>
        <v>0</v>
      </c>
      <c r="AD87" s="655">
        <f t="shared" si="50"/>
        <v>0</v>
      </c>
      <c r="AE87" s="650">
        <f t="shared" si="44"/>
        <v>0</v>
      </c>
      <c r="AF87" s="656" t="e">
        <f t="shared" si="45"/>
        <v>#DIV/0!</v>
      </c>
      <c r="AG87" s="447"/>
    </row>
    <row r="88" spans="1:33" ht="15.75" customHeight="1" thickBot="1" x14ac:dyDescent="0.25">
      <c r="A88" s="422" t="s">
        <v>95</v>
      </c>
      <c r="B88" s="423" t="s">
        <v>22</v>
      </c>
      <c r="C88" s="464" t="s">
        <v>173</v>
      </c>
      <c r="D88" s="503"/>
      <c r="E88" s="531"/>
      <c r="F88" s="532"/>
      <c r="G88" s="532"/>
      <c r="H88" s="531"/>
      <c r="I88" s="532"/>
      <c r="J88" s="536"/>
      <c r="K88" s="532"/>
      <c r="L88" s="532"/>
      <c r="M88" s="536"/>
      <c r="N88" s="531"/>
      <c r="O88" s="532"/>
      <c r="P88" s="536"/>
      <c r="Q88" s="532"/>
      <c r="R88" s="532"/>
      <c r="S88" s="536"/>
      <c r="T88" s="531"/>
      <c r="U88" s="532"/>
      <c r="V88" s="536"/>
      <c r="W88" s="532"/>
      <c r="X88" s="532"/>
      <c r="Y88" s="536"/>
      <c r="Z88" s="531"/>
      <c r="AA88" s="532"/>
      <c r="AB88" s="536"/>
      <c r="AC88" s="657"/>
      <c r="AD88" s="657"/>
      <c r="AE88" s="658">
        <f t="shared" si="44"/>
        <v>0</v>
      </c>
      <c r="AF88" s="659" t="e">
        <f t="shared" si="45"/>
        <v>#DIV/0!</v>
      </c>
      <c r="AG88" s="425"/>
    </row>
    <row r="89" spans="1:33" ht="48" customHeight="1" x14ac:dyDescent="0.2">
      <c r="A89" s="262" t="s">
        <v>97</v>
      </c>
      <c r="B89" s="263" t="s">
        <v>174</v>
      </c>
      <c r="C89" s="465" t="s">
        <v>175</v>
      </c>
      <c r="D89" s="466"/>
      <c r="E89" s="608">
        <f t="shared" ref="E89:AB89" si="51">SUM(E90:E92)</f>
        <v>0</v>
      </c>
      <c r="F89" s="609">
        <f t="shared" si="51"/>
        <v>0</v>
      </c>
      <c r="G89" s="610">
        <f t="shared" si="51"/>
        <v>0</v>
      </c>
      <c r="H89" s="467">
        <f t="shared" si="51"/>
        <v>0</v>
      </c>
      <c r="I89" s="468">
        <f t="shared" si="51"/>
        <v>0</v>
      </c>
      <c r="J89" s="585">
        <f t="shared" si="51"/>
        <v>0</v>
      </c>
      <c r="K89" s="621">
        <f t="shared" si="51"/>
        <v>0</v>
      </c>
      <c r="L89" s="609">
        <f t="shared" si="51"/>
        <v>0</v>
      </c>
      <c r="M89" s="622">
        <f t="shared" si="51"/>
        <v>0</v>
      </c>
      <c r="N89" s="608">
        <f t="shared" si="51"/>
        <v>0</v>
      </c>
      <c r="O89" s="609">
        <f t="shared" si="51"/>
        <v>0</v>
      </c>
      <c r="P89" s="622">
        <f t="shared" si="51"/>
        <v>0</v>
      </c>
      <c r="Q89" s="621">
        <f t="shared" si="51"/>
        <v>0</v>
      </c>
      <c r="R89" s="609">
        <f t="shared" si="51"/>
        <v>0</v>
      </c>
      <c r="S89" s="622">
        <f t="shared" si="51"/>
        <v>0</v>
      </c>
      <c r="T89" s="608">
        <f t="shared" si="51"/>
        <v>0</v>
      </c>
      <c r="U89" s="609">
        <f t="shared" si="51"/>
        <v>0</v>
      </c>
      <c r="V89" s="622">
        <f t="shared" si="51"/>
        <v>0</v>
      </c>
      <c r="W89" s="621">
        <f t="shared" si="51"/>
        <v>0</v>
      </c>
      <c r="X89" s="609">
        <f t="shared" si="51"/>
        <v>0</v>
      </c>
      <c r="Y89" s="622">
        <f t="shared" si="51"/>
        <v>0</v>
      </c>
      <c r="Z89" s="608">
        <f t="shared" si="51"/>
        <v>0</v>
      </c>
      <c r="AA89" s="609">
        <f t="shared" si="51"/>
        <v>0</v>
      </c>
      <c r="AB89" s="622">
        <f t="shared" si="51"/>
        <v>0</v>
      </c>
      <c r="AC89" s="586">
        <f>G89+M89+S89+Y89</f>
        <v>0</v>
      </c>
      <c r="AD89" s="587">
        <f>J89+P89+V89+AB89</f>
        <v>0</v>
      </c>
      <c r="AE89" s="587">
        <f t="shared" si="44"/>
        <v>0</v>
      </c>
      <c r="AF89" s="616" t="e">
        <f t="shared" si="45"/>
        <v>#DIV/0!</v>
      </c>
      <c r="AG89" s="295"/>
    </row>
    <row r="90" spans="1:33" ht="36" customHeight="1" x14ac:dyDescent="0.2">
      <c r="A90" s="265" t="s">
        <v>100</v>
      </c>
      <c r="B90" s="216" t="s">
        <v>101</v>
      </c>
      <c r="C90" s="459" t="s">
        <v>176</v>
      </c>
      <c r="D90" s="460" t="s">
        <v>177</v>
      </c>
      <c r="E90" s="557"/>
      <c r="F90" s="558"/>
      <c r="G90" s="559">
        <f>E90*F90</f>
        <v>0</v>
      </c>
      <c r="H90" s="557"/>
      <c r="I90" s="558"/>
      <c r="J90" s="560">
        <f>H90*I90</f>
        <v>0</v>
      </c>
      <c r="K90" s="617"/>
      <c r="L90" s="558"/>
      <c r="M90" s="560">
        <f>K90*L90</f>
        <v>0</v>
      </c>
      <c r="N90" s="557"/>
      <c r="O90" s="558"/>
      <c r="P90" s="560">
        <f>N90*O90</f>
        <v>0</v>
      </c>
      <c r="Q90" s="617"/>
      <c r="R90" s="558"/>
      <c r="S90" s="560">
        <f>Q90*R90</f>
        <v>0</v>
      </c>
      <c r="T90" s="557"/>
      <c r="U90" s="558"/>
      <c r="V90" s="560">
        <f>T90*U90</f>
        <v>0</v>
      </c>
      <c r="W90" s="617"/>
      <c r="X90" s="558"/>
      <c r="Y90" s="560">
        <f>W90*X90</f>
        <v>0</v>
      </c>
      <c r="Z90" s="557"/>
      <c r="AA90" s="558"/>
      <c r="AB90" s="560">
        <f>Z90*AA90</f>
        <v>0</v>
      </c>
      <c r="AC90" s="561">
        <f>G90+M90+S90+Y90</f>
        <v>0</v>
      </c>
      <c r="AD90" s="562">
        <f>J90+P90+V90+AB90</f>
        <v>0</v>
      </c>
      <c r="AE90" s="596">
        <f t="shared" si="44"/>
        <v>0</v>
      </c>
      <c r="AF90" s="564" t="e">
        <f t="shared" si="45"/>
        <v>#DIV/0!</v>
      </c>
      <c r="AG90" s="292"/>
    </row>
    <row r="91" spans="1:33" ht="33.75" customHeight="1" x14ac:dyDescent="0.2">
      <c r="A91" s="265" t="s">
        <v>100</v>
      </c>
      <c r="B91" s="216" t="s">
        <v>104</v>
      </c>
      <c r="C91" s="459" t="s">
        <v>176</v>
      </c>
      <c r="D91" s="460" t="s">
        <v>177</v>
      </c>
      <c r="E91" s="557"/>
      <c r="F91" s="558"/>
      <c r="G91" s="559">
        <f>E91*F91</f>
        <v>0</v>
      </c>
      <c r="H91" s="557"/>
      <c r="I91" s="558"/>
      <c r="J91" s="560">
        <f>H91*I91</f>
        <v>0</v>
      </c>
      <c r="K91" s="617"/>
      <c r="L91" s="558"/>
      <c r="M91" s="560">
        <f>K91*L91</f>
        <v>0</v>
      </c>
      <c r="N91" s="557"/>
      <c r="O91" s="558"/>
      <c r="P91" s="560">
        <f>N91*O91</f>
        <v>0</v>
      </c>
      <c r="Q91" s="617"/>
      <c r="R91" s="558"/>
      <c r="S91" s="560">
        <f>Q91*R91</f>
        <v>0</v>
      </c>
      <c r="T91" s="557"/>
      <c r="U91" s="558"/>
      <c r="V91" s="560">
        <f>T91*U91</f>
        <v>0</v>
      </c>
      <c r="W91" s="617"/>
      <c r="X91" s="558"/>
      <c r="Y91" s="560">
        <f>W91*X91</f>
        <v>0</v>
      </c>
      <c r="Z91" s="557"/>
      <c r="AA91" s="558"/>
      <c r="AB91" s="560">
        <f>Z91*AA91</f>
        <v>0</v>
      </c>
      <c r="AC91" s="561">
        <f>G91+M91+S91+Y91</f>
        <v>0</v>
      </c>
      <c r="AD91" s="562">
        <f>J91+P91+V91+AB91</f>
        <v>0</v>
      </c>
      <c r="AE91" s="596">
        <f t="shared" si="44"/>
        <v>0</v>
      </c>
      <c r="AF91" s="564" t="e">
        <f t="shared" si="45"/>
        <v>#DIV/0!</v>
      </c>
      <c r="AG91" s="292"/>
    </row>
    <row r="92" spans="1:33" ht="33" customHeight="1" thickBot="1" x14ac:dyDescent="0.25">
      <c r="A92" s="293" t="s">
        <v>100</v>
      </c>
      <c r="B92" s="294" t="s">
        <v>106</v>
      </c>
      <c r="C92" s="461" t="s">
        <v>176</v>
      </c>
      <c r="D92" s="462" t="s">
        <v>177</v>
      </c>
      <c r="E92" s="565"/>
      <c r="F92" s="566"/>
      <c r="G92" s="567">
        <f>E92*F92</f>
        <v>0</v>
      </c>
      <c r="H92" s="565"/>
      <c r="I92" s="566"/>
      <c r="J92" s="568">
        <f>H92*I92</f>
        <v>0</v>
      </c>
      <c r="K92" s="618"/>
      <c r="L92" s="566"/>
      <c r="M92" s="568">
        <f>K92*L92</f>
        <v>0</v>
      </c>
      <c r="N92" s="565"/>
      <c r="O92" s="566"/>
      <c r="P92" s="568">
        <f>N92*O92</f>
        <v>0</v>
      </c>
      <c r="Q92" s="618"/>
      <c r="R92" s="566"/>
      <c r="S92" s="568">
        <f>Q92*R92</f>
        <v>0</v>
      </c>
      <c r="T92" s="565"/>
      <c r="U92" s="566"/>
      <c r="V92" s="568">
        <f>T92*U92</f>
        <v>0</v>
      </c>
      <c r="W92" s="618"/>
      <c r="X92" s="566"/>
      <c r="Y92" s="568">
        <f>W92*X92</f>
        <v>0</v>
      </c>
      <c r="Z92" s="565"/>
      <c r="AA92" s="566"/>
      <c r="AB92" s="568">
        <f>Z92*AA92</f>
        <v>0</v>
      </c>
      <c r="AC92" s="660">
        <f>G92+M92+S92+Y92</f>
        <v>0</v>
      </c>
      <c r="AD92" s="661">
        <f>J92+P92+V92+AB92</f>
        <v>0</v>
      </c>
      <c r="AE92" s="662">
        <f t="shared" si="44"/>
        <v>0</v>
      </c>
      <c r="AF92" s="564" t="e">
        <f t="shared" si="45"/>
        <v>#DIV/0!</v>
      </c>
      <c r="AG92" s="292"/>
    </row>
    <row r="93" spans="1:33" ht="15" customHeight="1" thickBot="1" x14ac:dyDescent="0.25">
      <c r="A93" s="435" t="s">
        <v>178</v>
      </c>
      <c r="B93" s="436"/>
      <c r="C93" s="482"/>
      <c r="D93" s="646"/>
      <c r="E93" s="647">
        <f t="shared" ref="E93:AB93" si="52">E89</f>
        <v>0</v>
      </c>
      <c r="F93" s="648">
        <f t="shared" si="52"/>
        <v>0</v>
      </c>
      <c r="G93" s="649">
        <f t="shared" si="52"/>
        <v>0</v>
      </c>
      <c r="H93" s="650">
        <f t="shared" si="52"/>
        <v>0</v>
      </c>
      <c r="I93" s="651">
        <f t="shared" si="52"/>
        <v>0</v>
      </c>
      <c r="J93" s="652">
        <f t="shared" si="52"/>
        <v>0</v>
      </c>
      <c r="K93" s="653">
        <f t="shared" si="52"/>
        <v>0</v>
      </c>
      <c r="L93" s="648">
        <f t="shared" si="52"/>
        <v>0</v>
      </c>
      <c r="M93" s="654">
        <f t="shared" si="52"/>
        <v>0</v>
      </c>
      <c r="N93" s="647">
        <f t="shared" si="52"/>
        <v>0</v>
      </c>
      <c r="O93" s="648">
        <f t="shared" si="52"/>
        <v>0</v>
      </c>
      <c r="P93" s="654">
        <f t="shared" si="52"/>
        <v>0</v>
      </c>
      <c r="Q93" s="653">
        <f t="shared" si="52"/>
        <v>0</v>
      </c>
      <c r="R93" s="648">
        <f t="shared" si="52"/>
        <v>0</v>
      </c>
      <c r="S93" s="654">
        <f t="shared" si="52"/>
        <v>0</v>
      </c>
      <c r="T93" s="647">
        <f t="shared" si="52"/>
        <v>0</v>
      </c>
      <c r="U93" s="648">
        <f t="shared" si="52"/>
        <v>0</v>
      </c>
      <c r="V93" s="654">
        <f t="shared" si="52"/>
        <v>0</v>
      </c>
      <c r="W93" s="653">
        <f t="shared" si="52"/>
        <v>0</v>
      </c>
      <c r="X93" s="648">
        <f t="shared" si="52"/>
        <v>0</v>
      </c>
      <c r="Y93" s="654">
        <f t="shared" si="52"/>
        <v>0</v>
      </c>
      <c r="Z93" s="647">
        <f t="shared" si="52"/>
        <v>0</v>
      </c>
      <c r="AA93" s="648">
        <f t="shared" si="52"/>
        <v>0</v>
      </c>
      <c r="AB93" s="654">
        <f t="shared" si="52"/>
        <v>0</v>
      </c>
      <c r="AC93" s="647">
        <f>G93+M93+S93+Y93</f>
        <v>0</v>
      </c>
      <c r="AD93" s="663">
        <f>J93+P93+V93+AB93</f>
        <v>0</v>
      </c>
      <c r="AE93" s="654">
        <f t="shared" si="44"/>
        <v>0</v>
      </c>
      <c r="AF93" s="664" t="e">
        <f t="shared" si="45"/>
        <v>#DIV/0!</v>
      </c>
      <c r="AG93" s="446"/>
    </row>
    <row r="94" spans="1:33" ht="15.75" customHeight="1" thickBot="1" x14ac:dyDescent="0.25">
      <c r="A94" s="422" t="s">
        <v>95</v>
      </c>
      <c r="B94" s="423" t="s">
        <v>23</v>
      </c>
      <c r="C94" s="464" t="s">
        <v>179</v>
      </c>
      <c r="D94" s="508"/>
      <c r="E94" s="665"/>
      <c r="F94" s="666"/>
      <c r="G94" s="666"/>
      <c r="H94" s="531"/>
      <c r="I94" s="532"/>
      <c r="J94" s="536"/>
      <c r="K94" s="666"/>
      <c r="L94" s="666"/>
      <c r="M94" s="667"/>
      <c r="N94" s="665"/>
      <c r="O94" s="666"/>
      <c r="P94" s="667"/>
      <c r="Q94" s="666"/>
      <c r="R94" s="666"/>
      <c r="S94" s="667"/>
      <c r="T94" s="665"/>
      <c r="U94" s="666"/>
      <c r="V94" s="667"/>
      <c r="W94" s="666"/>
      <c r="X94" s="666"/>
      <c r="Y94" s="667"/>
      <c r="Z94" s="665"/>
      <c r="AA94" s="666"/>
      <c r="AB94" s="666"/>
      <c r="AC94" s="537"/>
      <c r="AD94" s="538"/>
      <c r="AE94" s="538"/>
      <c r="AF94" s="539"/>
      <c r="AG94" s="424"/>
    </row>
    <row r="95" spans="1:33" ht="24.75" customHeight="1" x14ac:dyDescent="0.2">
      <c r="A95" s="262" t="s">
        <v>97</v>
      </c>
      <c r="B95" s="263" t="s">
        <v>180</v>
      </c>
      <c r="C95" s="483" t="s">
        <v>181</v>
      </c>
      <c r="D95" s="668"/>
      <c r="E95" s="669">
        <f t="shared" ref="E95:AB95" si="53">SUM(E96:E117)</f>
        <v>472</v>
      </c>
      <c r="F95" s="608">
        <f t="shared" si="53"/>
        <v>14805</v>
      </c>
      <c r="G95" s="608">
        <f>SUM(G96:G117)</f>
        <v>84723</v>
      </c>
      <c r="H95" s="608">
        <f t="shared" si="53"/>
        <v>502</v>
      </c>
      <c r="I95" s="608">
        <f t="shared" si="53"/>
        <v>9307</v>
      </c>
      <c r="J95" s="608">
        <f>SUM(J96:J117)</f>
        <v>86255</v>
      </c>
      <c r="K95" s="608">
        <f t="shared" si="53"/>
        <v>0</v>
      </c>
      <c r="L95" s="608">
        <f t="shared" si="53"/>
        <v>0</v>
      </c>
      <c r="M95" s="608">
        <f t="shared" si="53"/>
        <v>0</v>
      </c>
      <c r="N95" s="608">
        <f t="shared" si="53"/>
        <v>0</v>
      </c>
      <c r="O95" s="608">
        <f t="shared" si="53"/>
        <v>0</v>
      </c>
      <c r="P95" s="608">
        <f t="shared" si="53"/>
        <v>0</v>
      </c>
      <c r="Q95" s="608">
        <f t="shared" si="53"/>
        <v>0</v>
      </c>
      <c r="R95" s="608">
        <f t="shared" si="53"/>
        <v>0</v>
      </c>
      <c r="S95" s="608">
        <f t="shared" si="53"/>
        <v>0</v>
      </c>
      <c r="T95" s="608">
        <f t="shared" si="53"/>
        <v>0</v>
      </c>
      <c r="U95" s="608">
        <f t="shared" si="53"/>
        <v>0</v>
      </c>
      <c r="V95" s="608">
        <f t="shared" si="53"/>
        <v>0</v>
      </c>
      <c r="W95" s="608">
        <f t="shared" si="53"/>
        <v>0</v>
      </c>
      <c r="X95" s="608">
        <f t="shared" si="53"/>
        <v>0</v>
      </c>
      <c r="Y95" s="608">
        <f t="shared" si="53"/>
        <v>0</v>
      </c>
      <c r="Z95" s="608">
        <f t="shared" si="53"/>
        <v>0</v>
      </c>
      <c r="AA95" s="608">
        <f t="shared" si="53"/>
        <v>0</v>
      </c>
      <c r="AB95" s="608">
        <f t="shared" si="53"/>
        <v>0</v>
      </c>
      <c r="AC95" s="586">
        <f t="shared" ref="AC95:AC126" si="54">G95+M95+S95+Y95</f>
        <v>84723</v>
      </c>
      <c r="AD95" s="587">
        <f t="shared" ref="AD95:AD126" si="55">J95+P95+V95+AB95</f>
        <v>86255</v>
      </c>
      <c r="AE95" s="587">
        <f t="shared" ref="AE95:AE126" si="56">AC95-AD95</f>
        <v>-1532</v>
      </c>
      <c r="AF95" s="589">
        <f t="shared" ref="AF95:AF126" si="57">AE95/AC95</f>
        <v>-1.8082456947936216E-2</v>
      </c>
      <c r="AG95" s="264"/>
    </row>
    <row r="96" spans="1:33" ht="78" customHeight="1" x14ac:dyDescent="0.2">
      <c r="A96" s="265" t="s">
        <v>100</v>
      </c>
      <c r="B96" s="216" t="s">
        <v>101</v>
      </c>
      <c r="C96" s="484" t="s">
        <v>182</v>
      </c>
      <c r="D96" s="485" t="s">
        <v>131</v>
      </c>
      <c r="E96" s="449">
        <v>1</v>
      </c>
      <c r="F96" s="224">
        <v>3400</v>
      </c>
      <c r="G96" s="219">
        <f t="shared" ref="G96:G117" si="58">E96*F96</f>
        <v>3400</v>
      </c>
      <c r="H96" s="223">
        <v>0</v>
      </c>
      <c r="I96" s="224">
        <v>0</v>
      </c>
      <c r="J96" s="219">
        <f t="shared" ref="J96:J117" si="59">H96*I96</f>
        <v>0</v>
      </c>
      <c r="K96" s="617"/>
      <c r="L96" s="558"/>
      <c r="M96" s="560">
        <f t="shared" ref="M96:M117" si="60">K96*L96</f>
        <v>0</v>
      </c>
      <c r="N96" s="557"/>
      <c r="O96" s="558"/>
      <c r="P96" s="560">
        <f t="shared" ref="P96:P117" si="61">N96*O96</f>
        <v>0</v>
      </c>
      <c r="Q96" s="617"/>
      <c r="R96" s="558"/>
      <c r="S96" s="560">
        <f t="shared" ref="S96:S117" si="62">Q96*R96</f>
        <v>0</v>
      </c>
      <c r="T96" s="557"/>
      <c r="U96" s="558"/>
      <c r="V96" s="560">
        <f t="shared" ref="V96:V117" si="63">T96*U96</f>
        <v>0</v>
      </c>
      <c r="W96" s="617"/>
      <c r="X96" s="558"/>
      <c r="Y96" s="560">
        <f t="shared" ref="Y96:Y117" si="64">W96*X96</f>
        <v>0</v>
      </c>
      <c r="Z96" s="557"/>
      <c r="AA96" s="558"/>
      <c r="AB96" s="560">
        <f t="shared" ref="AB96:AB117" si="65">Z96*AA96</f>
        <v>0</v>
      </c>
      <c r="AC96" s="561">
        <f t="shared" si="54"/>
        <v>3400</v>
      </c>
      <c r="AD96" s="562">
        <f t="shared" si="55"/>
        <v>0</v>
      </c>
      <c r="AE96" s="596">
        <f t="shared" si="56"/>
        <v>3400</v>
      </c>
      <c r="AF96" s="564">
        <f t="shared" si="57"/>
        <v>1</v>
      </c>
      <c r="AG96" s="264" t="s">
        <v>561</v>
      </c>
    </row>
    <row r="97" spans="1:33" ht="24.75" customHeight="1" x14ac:dyDescent="0.2">
      <c r="A97" s="265" t="s">
        <v>100</v>
      </c>
      <c r="B97" s="216" t="s">
        <v>104</v>
      </c>
      <c r="C97" s="486" t="s">
        <v>183</v>
      </c>
      <c r="D97" s="485" t="s">
        <v>131</v>
      </c>
      <c r="E97" s="449">
        <v>1</v>
      </c>
      <c r="F97" s="224">
        <v>915</v>
      </c>
      <c r="G97" s="219">
        <f t="shared" si="58"/>
        <v>915</v>
      </c>
      <c r="H97" s="223">
        <v>0</v>
      </c>
      <c r="I97" s="224">
        <v>0</v>
      </c>
      <c r="J97" s="219">
        <f t="shared" si="59"/>
        <v>0</v>
      </c>
      <c r="K97" s="617"/>
      <c r="L97" s="558"/>
      <c r="M97" s="560">
        <f t="shared" si="60"/>
        <v>0</v>
      </c>
      <c r="N97" s="557"/>
      <c r="O97" s="558"/>
      <c r="P97" s="560">
        <f t="shared" si="61"/>
        <v>0</v>
      </c>
      <c r="Q97" s="617"/>
      <c r="R97" s="558"/>
      <c r="S97" s="560">
        <f t="shared" si="62"/>
        <v>0</v>
      </c>
      <c r="T97" s="557"/>
      <c r="U97" s="558"/>
      <c r="V97" s="560">
        <f t="shared" si="63"/>
        <v>0</v>
      </c>
      <c r="W97" s="617"/>
      <c r="X97" s="558"/>
      <c r="Y97" s="560">
        <f t="shared" si="64"/>
        <v>0</v>
      </c>
      <c r="Z97" s="557"/>
      <c r="AA97" s="558"/>
      <c r="AB97" s="560">
        <f t="shared" si="65"/>
        <v>0</v>
      </c>
      <c r="AC97" s="561">
        <f t="shared" si="54"/>
        <v>915</v>
      </c>
      <c r="AD97" s="562">
        <f t="shared" si="55"/>
        <v>0</v>
      </c>
      <c r="AE97" s="596">
        <f t="shared" si="56"/>
        <v>915</v>
      </c>
      <c r="AF97" s="564">
        <f t="shared" si="57"/>
        <v>1</v>
      </c>
      <c r="AG97" s="264"/>
    </row>
    <row r="98" spans="1:33" ht="40.5" customHeight="1" x14ac:dyDescent="0.2">
      <c r="A98" s="265" t="s">
        <v>100</v>
      </c>
      <c r="B98" s="216" t="s">
        <v>106</v>
      </c>
      <c r="C98" s="459" t="s">
        <v>184</v>
      </c>
      <c r="D98" s="485" t="s">
        <v>131</v>
      </c>
      <c r="E98" s="670"/>
      <c r="F98" s="558"/>
      <c r="G98" s="559">
        <f t="shared" si="58"/>
        <v>0</v>
      </c>
      <c r="H98" s="557"/>
      <c r="I98" s="558"/>
      <c r="J98" s="560">
        <f t="shared" si="59"/>
        <v>0</v>
      </c>
      <c r="K98" s="617"/>
      <c r="L98" s="558"/>
      <c r="M98" s="560">
        <f t="shared" si="60"/>
        <v>0</v>
      </c>
      <c r="N98" s="557"/>
      <c r="O98" s="558"/>
      <c r="P98" s="560">
        <f t="shared" si="61"/>
        <v>0</v>
      </c>
      <c r="Q98" s="617"/>
      <c r="R98" s="558"/>
      <c r="S98" s="560">
        <f t="shared" si="62"/>
        <v>0</v>
      </c>
      <c r="T98" s="557"/>
      <c r="U98" s="558"/>
      <c r="V98" s="560">
        <f t="shared" si="63"/>
        <v>0</v>
      </c>
      <c r="W98" s="617"/>
      <c r="X98" s="558"/>
      <c r="Y98" s="560">
        <f t="shared" si="64"/>
        <v>0</v>
      </c>
      <c r="Z98" s="557"/>
      <c r="AA98" s="558"/>
      <c r="AB98" s="560">
        <f t="shared" si="65"/>
        <v>0</v>
      </c>
      <c r="AC98" s="561">
        <f t="shared" si="54"/>
        <v>0</v>
      </c>
      <c r="AD98" s="562">
        <f t="shared" si="55"/>
        <v>0</v>
      </c>
      <c r="AE98" s="596">
        <f t="shared" si="56"/>
        <v>0</v>
      </c>
      <c r="AF98" s="564" t="e">
        <f t="shared" si="57"/>
        <v>#DIV/0!</v>
      </c>
      <c r="AG98" s="264"/>
    </row>
    <row r="99" spans="1:33" ht="35.25" customHeight="1" thickBot="1" x14ac:dyDescent="0.25">
      <c r="A99" s="276" t="s">
        <v>100</v>
      </c>
      <c r="B99" s="216" t="s">
        <v>108</v>
      </c>
      <c r="C99" s="459" t="s">
        <v>185</v>
      </c>
      <c r="D99" s="487" t="s">
        <v>131</v>
      </c>
      <c r="E99" s="217">
        <v>6</v>
      </c>
      <c r="F99" s="218">
        <v>750</v>
      </c>
      <c r="G99" s="219">
        <f t="shared" si="58"/>
        <v>4500</v>
      </c>
      <c r="H99" s="217">
        <v>8</v>
      </c>
      <c r="I99" s="218">
        <v>750</v>
      </c>
      <c r="J99" s="219">
        <f t="shared" si="59"/>
        <v>6000</v>
      </c>
      <c r="K99" s="635"/>
      <c r="L99" s="612"/>
      <c r="M99" s="636">
        <f t="shared" si="60"/>
        <v>0</v>
      </c>
      <c r="N99" s="611"/>
      <c r="O99" s="612"/>
      <c r="P99" s="636">
        <f t="shared" si="61"/>
        <v>0</v>
      </c>
      <c r="Q99" s="635"/>
      <c r="R99" s="612"/>
      <c r="S99" s="636">
        <f t="shared" si="62"/>
        <v>0</v>
      </c>
      <c r="T99" s="611"/>
      <c r="U99" s="612"/>
      <c r="V99" s="636">
        <f t="shared" si="63"/>
        <v>0</v>
      </c>
      <c r="W99" s="635"/>
      <c r="X99" s="612"/>
      <c r="Y99" s="636">
        <f t="shared" si="64"/>
        <v>0</v>
      </c>
      <c r="Z99" s="611"/>
      <c r="AA99" s="612"/>
      <c r="AB99" s="636">
        <f t="shared" si="65"/>
        <v>0</v>
      </c>
      <c r="AC99" s="660">
        <f t="shared" si="54"/>
        <v>4500</v>
      </c>
      <c r="AD99" s="661">
        <f t="shared" si="55"/>
        <v>6000</v>
      </c>
      <c r="AE99" s="671">
        <f t="shared" si="56"/>
        <v>-1500</v>
      </c>
      <c r="AF99" s="564">
        <f t="shared" si="57"/>
        <v>-0.33333333333333331</v>
      </c>
      <c r="AG99" s="307" t="s">
        <v>562</v>
      </c>
    </row>
    <row r="100" spans="1:33" ht="24.75" customHeight="1" x14ac:dyDescent="0.2">
      <c r="A100" s="265" t="s">
        <v>100</v>
      </c>
      <c r="B100" s="216" t="s">
        <v>110</v>
      </c>
      <c r="C100" s="459" t="s">
        <v>186</v>
      </c>
      <c r="D100" s="487" t="s">
        <v>131</v>
      </c>
      <c r="E100" s="217">
        <v>30</v>
      </c>
      <c r="F100" s="218">
        <v>147</v>
      </c>
      <c r="G100" s="219">
        <f t="shared" si="58"/>
        <v>4410</v>
      </c>
      <c r="H100" s="217">
        <v>30</v>
      </c>
      <c r="I100" s="218">
        <v>147</v>
      </c>
      <c r="J100" s="219">
        <f t="shared" si="59"/>
        <v>4410</v>
      </c>
      <c r="K100" s="617"/>
      <c r="L100" s="558"/>
      <c r="M100" s="560">
        <f t="shared" si="60"/>
        <v>0</v>
      </c>
      <c r="N100" s="557"/>
      <c r="O100" s="558"/>
      <c r="P100" s="560">
        <f t="shared" si="61"/>
        <v>0</v>
      </c>
      <c r="Q100" s="617"/>
      <c r="R100" s="558"/>
      <c r="S100" s="560">
        <f t="shared" si="62"/>
        <v>0</v>
      </c>
      <c r="T100" s="557"/>
      <c r="U100" s="558"/>
      <c r="V100" s="560">
        <f t="shared" si="63"/>
        <v>0</v>
      </c>
      <c r="W100" s="617"/>
      <c r="X100" s="558"/>
      <c r="Y100" s="560">
        <f t="shared" si="64"/>
        <v>0</v>
      </c>
      <c r="Z100" s="557"/>
      <c r="AA100" s="558"/>
      <c r="AB100" s="560">
        <f t="shared" si="65"/>
        <v>0</v>
      </c>
      <c r="AC100" s="561">
        <f t="shared" si="54"/>
        <v>4410</v>
      </c>
      <c r="AD100" s="562">
        <f t="shared" si="55"/>
        <v>4410</v>
      </c>
      <c r="AE100" s="596">
        <f t="shared" si="56"/>
        <v>0</v>
      </c>
      <c r="AF100" s="564">
        <f t="shared" si="57"/>
        <v>0</v>
      </c>
      <c r="AG100" s="264"/>
    </row>
    <row r="101" spans="1:33" ht="24.75" customHeight="1" x14ac:dyDescent="0.2">
      <c r="A101" s="265" t="s">
        <v>100</v>
      </c>
      <c r="B101" s="216" t="s">
        <v>112</v>
      </c>
      <c r="C101" s="459" t="s">
        <v>187</v>
      </c>
      <c r="D101" s="487" t="s">
        <v>131</v>
      </c>
      <c r="E101" s="217">
        <v>30</v>
      </c>
      <c r="F101" s="218">
        <v>35</v>
      </c>
      <c r="G101" s="219">
        <f t="shared" si="58"/>
        <v>1050</v>
      </c>
      <c r="H101" s="217">
        <v>30</v>
      </c>
      <c r="I101" s="218">
        <v>35</v>
      </c>
      <c r="J101" s="219">
        <f t="shared" si="59"/>
        <v>1050</v>
      </c>
      <c r="K101" s="617"/>
      <c r="L101" s="558"/>
      <c r="M101" s="560">
        <f t="shared" si="60"/>
        <v>0</v>
      </c>
      <c r="N101" s="557"/>
      <c r="O101" s="558"/>
      <c r="P101" s="560">
        <f t="shared" si="61"/>
        <v>0</v>
      </c>
      <c r="Q101" s="617"/>
      <c r="R101" s="558"/>
      <c r="S101" s="560">
        <f t="shared" si="62"/>
        <v>0</v>
      </c>
      <c r="T101" s="557"/>
      <c r="U101" s="558"/>
      <c r="V101" s="560">
        <f t="shared" si="63"/>
        <v>0</v>
      </c>
      <c r="W101" s="617"/>
      <c r="X101" s="558"/>
      <c r="Y101" s="560">
        <f t="shared" si="64"/>
        <v>0</v>
      </c>
      <c r="Z101" s="557"/>
      <c r="AA101" s="558"/>
      <c r="AB101" s="560">
        <f t="shared" si="65"/>
        <v>0</v>
      </c>
      <c r="AC101" s="561">
        <f t="shared" si="54"/>
        <v>1050</v>
      </c>
      <c r="AD101" s="562">
        <f t="shared" si="55"/>
        <v>1050</v>
      </c>
      <c r="AE101" s="596">
        <f t="shared" si="56"/>
        <v>0</v>
      </c>
      <c r="AF101" s="564">
        <f t="shared" si="57"/>
        <v>0</v>
      </c>
      <c r="AG101" s="264"/>
    </row>
    <row r="102" spans="1:33" ht="24.75" customHeight="1" thickBot="1" x14ac:dyDescent="0.25">
      <c r="A102" s="276" t="s">
        <v>100</v>
      </c>
      <c r="B102" s="216" t="s">
        <v>188</v>
      </c>
      <c r="C102" s="459" t="s">
        <v>189</v>
      </c>
      <c r="D102" s="487" t="s">
        <v>131</v>
      </c>
      <c r="E102" s="217">
        <v>30</v>
      </c>
      <c r="F102" s="218">
        <v>30</v>
      </c>
      <c r="G102" s="219">
        <f t="shared" si="58"/>
        <v>900</v>
      </c>
      <c r="H102" s="217">
        <v>30</v>
      </c>
      <c r="I102" s="218">
        <v>30</v>
      </c>
      <c r="J102" s="219">
        <f t="shared" si="59"/>
        <v>900</v>
      </c>
      <c r="K102" s="635"/>
      <c r="L102" s="612"/>
      <c r="M102" s="636">
        <f t="shared" si="60"/>
        <v>0</v>
      </c>
      <c r="N102" s="611"/>
      <c r="O102" s="612"/>
      <c r="P102" s="636">
        <f t="shared" si="61"/>
        <v>0</v>
      </c>
      <c r="Q102" s="635"/>
      <c r="R102" s="612"/>
      <c r="S102" s="636">
        <f t="shared" si="62"/>
        <v>0</v>
      </c>
      <c r="T102" s="611"/>
      <c r="U102" s="612"/>
      <c r="V102" s="636">
        <f t="shared" si="63"/>
        <v>0</v>
      </c>
      <c r="W102" s="635"/>
      <c r="X102" s="612"/>
      <c r="Y102" s="636">
        <f t="shared" si="64"/>
        <v>0</v>
      </c>
      <c r="Z102" s="611"/>
      <c r="AA102" s="612"/>
      <c r="AB102" s="636">
        <f t="shared" si="65"/>
        <v>0</v>
      </c>
      <c r="AC102" s="660">
        <f t="shared" si="54"/>
        <v>900</v>
      </c>
      <c r="AD102" s="661">
        <f t="shared" si="55"/>
        <v>900</v>
      </c>
      <c r="AE102" s="662">
        <f t="shared" si="56"/>
        <v>0</v>
      </c>
      <c r="AF102" s="564">
        <f t="shared" si="57"/>
        <v>0</v>
      </c>
      <c r="AG102" s="264"/>
    </row>
    <row r="103" spans="1:33" ht="24.75" customHeight="1" x14ac:dyDescent="0.2">
      <c r="A103" s="265" t="s">
        <v>100</v>
      </c>
      <c r="B103" s="216" t="s">
        <v>190</v>
      </c>
      <c r="C103" s="459" t="s">
        <v>191</v>
      </c>
      <c r="D103" s="487" t="s">
        <v>131</v>
      </c>
      <c r="E103" s="217">
        <v>25</v>
      </c>
      <c r="F103" s="218">
        <v>35</v>
      </c>
      <c r="G103" s="219">
        <f t="shared" si="58"/>
        <v>875</v>
      </c>
      <c r="H103" s="217">
        <v>25</v>
      </c>
      <c r="I103" s="218">
        <v>35</v>
      </c>
      <c r="J103" s="219">
        <f t="shared" si="59"/>
        <v>875</v>
      </c>
      <c r="K103" s="617"/>
      <c r="L103" s="558"/>
      <c r="M103" s="560">
        <f t="shared" si="60"/>
        <v>0</v>
      </c>
      <c r="N103" s="557"/>
      <c r="O103" s="558"/>
      <c r="P103" s="560">
        <f t="shared" si="61"/>
        <v>0</v>
      </c>
      <c r="Q103" s="617"/>
      <c r="R103" s="558"/>
      <c r="S103" s="560">
        <f t="shared" si="62"/>
        <v>0</v>
      </c>
      <c r="T103" s="557"/>
      <c r="U103" s="558"/>
      <c r="V103" s="560">
        <f t="shared" si="63"/>
        <v>0</v>
      </c>
      <c r="W103" s="617"/>
      <c r="X103" s="558"/>
      <c r="Y103" s="560">
        <f t="shared" si="64"/>
        <v>0</v>
      </c>
      <c r="Z103" s="557"/>
      <c r="AA103" s="558"/>
      <c r="AB103" s="560">
        <f t="shared" si="65"/>
        <v>0</v>
      </c>
      <c r="AC103" s="561">
        <f t="shared" si="54"/>
        <v>875</v>
      </c>
      <c r="AD103" s="562">
        <f t="shared" si="55"/>
        <v>875</v>
      </c>
      <c r="AE103" s="596">
        <f t="shared" si="56"/>
        <v>0</v>
      </c>
      <c r="AF103" s="564">
        <f t="shared" si="57"/>
        <v>0</v>
      </c>
      <c r="AG103" s="264"/>
    </row>
    <row r="104" spans="1:33" ht="24.75" customHeight="1" x14ac:dyDescent="0.2">
      <c r="A104" s="265" t="s">
        <v>100</v>
      </c>
      <c r="B104" s="216" t="s">
        <v>192</v>
      </c>
      <c r="C104" s="459" t="s">
        <v>193</v>
      </c>
      <c r="D104" s="487" t="s">
        <v>131</v>
      </c>
      <c r="E104" s="217">
        <v>16</v>
      </c>
      <c r="F104" s="218">
        <v>24</v>
      </c>
      <c r="G104" s="219">
        <f t="shared" si="58"/>
        <v>384</v>
      </c>
      <c r="H104" s="217">
        <v>16</v>
      </c>
      <c r="I104" s="218">
        <v>24</v>
      </c>
      <c r="J104" s="219">
        <f t="shared" si="59"/>
        <v>384</v>
      </c>
      <c r="K104" s="617"/>
      <c r="L104" s="558"/>
      <c r="M104" s="560">
        <f t="shared" si="60"/>
        <v>0</v>
      </c>
      <c r="N104" s="557"/>
      <c r="O104" s="558"/>
      <c r="P104" s="560">
        <f t="shared" si="61"/>
        <v>0</v>
      </c>
      <c r="Q104" s="617"/>
      <c r="R104" s="558"/>
      <c r="S104" s="560">
        <f t="shared" si="62"/>
        <v>0</v>
      </c>
      <c r="T104" s="557"/>
      <c r="U104" s="558"/>
      <c r="V104" s="560">
        <f t="shared" si="63"/>
        <v>0</v>
      </c>
      <c r="W104" s="617"/>
      <c r="X104" s="558"/>
      <c r="Y104" s="560">
        <f t="shared" si="64"/>
        <v>0</v>
      </c>
      <c r="Z104" s="557"/>
      <c r="AA104" s="558"/>
      <c r="AB104" s="560">
        <f t="shared" si="65"/>
        <v>0</v>
      </c>
      <c r="AC104" s="561">
        <f t="shared" si="54"/>
        <v>384</v>
      </c>
      <c r="AD104" s="562">
        <f t="shared" si="55"/>
        <v>384</v>
      </c>
      <c r="AE104" s="596">
        <f t="shared" si="56"/>
        <v>0</v>
      </c>
      <c r="AF104" s="564">
        <f t="shared" si="57"/>
        <v>0</v>
      </c>
      <c r="AG104" s="264"/>
    </row>
    <row r="105" spans="1:33" ht="24.75" customHeight="1" thickBot="1" x14ac:dyDescent="0.25">
      <c r="A105" s="276" t="s">
        <v>100</v>
      </c>
      <c r="B105" s="216" t="s">
        <v>194</v>
      </c>
      <c r="C105" s="459" t="s">
        <v>195</v>
      </c>
      <c r="D105" s="487" t="s">
        <v>131</v>
      </c>
      <c r="E105" s="217">
        <v>20</v>
      </c>
      <c r="F105" s="218">
        <v>15</v>
      </c>
      <c r="G105" s="219">
        <f t="shared" si="58"/>
        <v>300</v>
      </c>
      <c r="H105" s="217">
        <v>20</v>
      </c>
      <c r="I105" s="218">
        <v>15</v>
      </c>
      <c r="J105" s="219">
        <f t="shared" si="59"/>
        <v>300</v>
      </c>
      <c r="K105" s="635"/>
      <c r="L105" s="612"/>
      <c r="M105" s="636">
        <f t="shared" si="60"/>
        <v>0</v>
      </c>
      <c r="N105" s="611"/>
      <c r="O105" s="612"/>
      <c r="P105" s="636">
        <f t="shared" si="61"/>
        <v>0</v>
      </c>
      <c r="Q105" s="635"/>
      <c r="R105" s="612"/>
      <c r="S105" s="636">
        <f t="shared" si="62"/>
        <v>0</v>
      </c>
      <c r="T105" s="611"/>
      <c r="U105" s="612"/>
      <c r="V105" s="636">
        <f t="shared" si="63"/>
        <v>0</v>
      </c>
      <c r="W105" s="635"/>
      <c r="X105" s="612"/>
      <c r="Y105" s="636">
        <f t="shared" si="64"/>
        <v>0</v>
      </c>
      <c r="Z105" s="611"/>
      <c r="AA105" s="612"/>
      <c r="AB105" s="636">
        <f t="shared" si="65"/>
        <v>0</v>
      </c>
      <c r="AC105" s="660">
        <f t="shared" si="54"/>
        <v>300</v>
      </c>
      <c r="AD105" s="661">
        <f t="shared" si="55"/>
        <v>300</v>
      </c>
      <c r="AE105" s="662">
        <f t="shared" si="56"/>
        <v>0</v>
      </c>
      <c r="AF105" s="564">
        <f t="shared" si="57"/>
        <v>0</v>
      </c>
      <c r="AG105" s="264"/>
    </row>
    <row r="106" spans="1:33" ht="24.75" customHeight="1" x14ac:dyDescent="0.2">
      <c r="A106" s="265" t="s">
        <v>100</v>
      </c>
      <c r="B106" s="216" t="s">
        <v>196</v>
      </c>
      <c r="C106" s="459" t="s">
        <v>197</v>
      </c>
      <c r="D106" s="487" t="s">
        <v>131</v>
      </c>
      <c r="E106" s="217">
        <v>10</v>
      </c>
      <c r="F106" s="218">
        <v>120</v>
      </c>
      <c r="G106" s="219">
        <f t="shared" si="58"/>
        <v>1200</v>
      </c>
      <c r="H106" s="217">
        <v>10</v>
      </c>
      <c r="I106" s="218">
        <v>120</v>
      </c>
      <c r="J106" s="219">
        <f t="shared" si="59"/>
        <v>1200</v>
      </c>
      <c r="K106" s="617"/>
      <c r="L106" s="558"/>
      <c r="M106" s="560">
        <f t="shared" si="60"/>
        <v>0</v>
      </c>
      <c r="N106" s="557"/>
      <c r="O106" s="558"/>
      <c r="P106" s="560">
        <f t="shared" si="61"/>
        <v>0</v>
      </c>
      <c r="Q106" s="617"/>
      <c r="R106" s="558"/>
      <c r="S106" s="560">
        <f t="shared" si="62"/>
        <v>0</v>
      </c>
      <c r="T106" s="557"/>
      <c r="U106" s="558"/>
      <c r="V106" s="560">
        <f t="shared" si="63"/>
        <v>0</v>
      </c>
      <c r="W106" s="617"/>
      <c r="X106" s="558"/>
      <c r="Y106" s="560">
        <f t="shared" si="64"/>
        <v>0</v>
      </c>
      <c r="Z106" s="557"/>
      <c r="AA106" s="558"/>
      <c r="AB106" s="560">
        <f t="shared" si="65"/>
        <v>0</v>
      </c>
      <c r="AC106" s="561">
        <f t="shared" si="54"/>
        <v>1200</v>
      </c>
      <c r="AD106" s="562">
        <f t="shared" si="55"/>
        <v>1200</v>
      </c>
      <c r="AE106" s="596">
        <f t="shared" si="56"/>
        <v>0</v>
      </c>
      <c r="AF106" s="564">
        <f t="shared" si="57"/>
        <v>0</v>
      </c>
      <c r="AG106" s="264"/>
    </row>
    <row r="107" spans="1:33" ht="40.5" customHeight="1" x14ac:dyDescent="0.2">
      <c r="A107" s="265" t="s">
        <v>100</v>
      </c>
      <c r="B107" s="216" t="s">
        <v>198</v>
      </c>
      <c r="C107" s="459" t="s">
        <v>199</v>
      </c>
      <c r="D107" s="487" t="s">
        <v>131</v>
      </c>
      <c r="E107" s="217">
        <v>150</v>
      </c>
      <c r="F107" s="218">
        <v>130</v>
      </c>
      <c r="G107" s="219">
        <f t="shared" si="58"/>
        <v>19500</v>
      </c>
      <c r="H107" s="217">
        <v>150</v>
      </c>
      <c r="I107" s="218">
        <v>140</v>
      </c>
      <c r="J107" s="219">
        <f t="shared" si="59"/>
        <v>21000</v>
      </c>
      <c r="K107" s="617"/>
      <c r="L107" s="558"/>
      <c r="M107" s="560">
        <f t="shared" si="60"/>
        <v>0</v>
      </c>
      <c r="N107" s="557"/>
      <c r="O107" s="558"/>
      <c r="P107" s="560">
        <f t="shared" si="61"/>
        <v>0</v>
      </c>
      <c r="Q107" s="617"/>
      <c r="R107" s="558"/>
      <c r="S107" s="560">
        <f t="shared" si="62"/>
        <v>0</v>
      </c>
      <c r="T107" s="557"/>
      <c r="U107" s="558"/>
      <c r="V107" s="560">
        <f t="shared" si="63"/>
        <v>0</v>
      </c>
      <c r="W107" s="617"/>
      <c r="X107" s="558"/>
      <c r="Y107" s="560">
        <f t="shared" si="64"/>
        <v>0</v>
      </c>
      <c r="Z107" s="557"/>
      <c r="AA107" s="558"/>
      <c r="AB107" s="560">
        <f t="shared" si="65"/>
        <v>0</v>
      </c>
      <c r="AC107" s="561">
        <f t="shared" si="54"/>
        <v>19500</v>
      </c>
      <c r="AD107" s="562">
        <f t="shared" si="55"/>
        <v>21000</v>
      </c>
      <c r="AE107" s="672">
        <f t="shared" si="56"/>
        <v>-1500</v>
      </c>
      <c r="AF107" s="564">
        <f t="shared" si="57"/>
        <v>-7.6923076923076927E-2</v>
      </c>
      <c r="AG107" s="307" t="s">
        <v>562</v>
      </c>
    </row>
    <row r="108" spans="1:33" ht="24.75" customHeight="1" thickBot="1" x14ac:dyDescent="0.25">
      <c r="A108" s="276" t="s">
        <v>100</v>
      </c>
      <c r="B108" s="216" t="s">
        <v>200</v>
      </c>
      <c r="C108" s="459" t="s">
        <v>201</v>
      </c>
      <c r="D108" s="487" t="s">
        <v>131</v>
      </c>
      <c r="E108" s="217">
        <v>60</v>
      </c>
      <c r="F108" s="218">
        <v>10</v>
      </c>
      <c r="G108" s="219">
        <f t="shared" si="58"/>
        <v>600</v>
      </c>
      <c r="H108" s="220">
        <v>60</v>
      </c>
      <c r="I108" s="221">
        <v>10</v>
      </c>
      <c r="J108" s="222">
        <f t="shared" si="59"/>
        <v>600</v>
      </c>
      <c r="K108" s="635"/>
      <c r="L108" s="612"/>
      <c r="M108" s="636">
        <f t="shared" si="60"/>
        <v>0</v>
      </c>
      <c r="N108" s="611"/>
      <c r="O108" s="612"/>
      <c r="P108" s="636">
        <f t="shared" si="61"/>
        <v>0</v>
      </c>
      <c r="Q108" s="635"/>
      <c r="R108" s="612"/>
      <c r="S108" s="636">
        <f t="shared" si="62"/>
        <v>0</v>
      </c>
      <c r="T108" s="611"/>
      <c r="U108" s="612"/>
      <c r="V108" s="636">
        <f t="shared" si="63"/>
        <v>0</v>
      </c>
      <c r="W108" s="635"/>
      <c r="X108" s="612"/>
      <c r="Y108" s="636">
        <f t="shared" si="64"/>
        <v>0</v>
      </c>
      <c r="Z108" s="611"/>
      <c r="AA108" s="612"/>
      <c r="AB108" s="636">
        <f t="shared" si="65"/>
        <v>0</v>
      </c>
      <c r="AC108" s="660">
        <f t="shared" si="54"/>
        <v>600</v>
      </c>
      <c r="AD108" s="661">
        <f t="shared" si="55"/>
        <v>600</v>
      </c>
      <c r="AE108" s="662">
        <f t="shared" si="56"/>
        <v>0</v>
      </c>
      <c r="AF108" s="564">
        <f t="shared" si="57"/>
        <v>0</v>
      </c>
      <c r="AG108" s="264"/>
    </row>
    <row r="109" spans="1:33" ht="24.75" customHeight="1" x14ac:dyDescent="0.2">
      <c r="A109" s="265" t="s">
        <v>100</v>
      </c>
      <c r="B109" s="216" t="s">
        <v>202</v>
      </c>
      <c r="C109" s="459" t="s">
        <v>203</v>
      </c>
      <c r="D109" s="487" t="s">
        <v>131</v>
      </c>
      <c r="E109" s="217">
        <v>10</v>
      </c>
      <c r="F109" s="218">
        <v>15</v>
      </c>
      <c r="G109" s="219">
        <f t="shared" si="58"/>
        <v>150</v>
      </c>
      <c r="H109" s="217">
        <v>10</v>
      </c>
      <c r="I109" s="218">
        <v>15</v>
      </c>
      <c r="J109" s="219">
        <f t="shared" si="59"/>
        <v>150</v>
      </c>
      <c r="K109" s="617"/>
      <c r="L109" s="558"/>
      <c r="M109" s="560">
        <f t="shared" si="60"/>
        <v>0</v>
      </c>
      <c r="N109" s="557"/>
      <c r="O109" s="558"/>
      <c r="P109" s="560">
        <f t="shared" si="61"/>
        <v>0</v>
      </c>
      <c r="Q109" s="617"/>
      <c r="R109" s="558"/>
      <c r="S109" s="560">
        <f t="shared" si="62"/>
        <v>0</v>
      </c>
      <c r="T109" s="557"/>
      <c r="U109" s="558"/>
      <c r="V109" s="560">
        <f t="shared" si="63"/>
        <v>0</v>
      </c>
      <c r="W109" s="617"/>
      <c r="X109" s="558"/>
      <c r="Y109" s="560">
        <f t="shared" si="64"/>
        <v>0</v>
      </c>
      <c r="Z109" s="557"/>
      <c r="AA109" s="558"/>
      <c r="AB109" s="560">
        <f t="shared" si="65"/>
        <v>0</v>
      </c>
      <c r="AC109" s="561">
        <f t="shared" si="54"/>
        <v>150</v>
      </c>
      <c r="AD109" s="562">
        <f t="shared" si="55"/>
        <v>150</v>
      </c>
      <c r="AE109" s="596">
        <f t="shared" si="56"/>
        <v>0</v>
      </c>
      <c r="AF109" s="564">
        <f t="shared" si="57"/>
        <v>0</v>
      </c>
      <c r="AG109" s="264"/>
    </row>
    <row r="110" spans="1:33" ht="24.75" customHeight="1" thickBot="1" x14ac:dyDescent="0.25">
      <c r="A110" s="276" t="s">
        <v>100</v>
      </c>
      <c r="B110" s="216" t="s">
        <v>204</v>
      </c>
      <c r="C110" s="459" t="s">
        <v>205</v>
      </c>
      <c r="D110" s="487" t="s">
        <v>131</v>
      </c>
      <c r="E110" s="217">
        <v>5</v>
      </c>
      <c r="F110" s="218">
        <v>150</v>
      </c>
      <c r="G110" s="219">
        <f t="shared" si="58"/>
        <v>750</v>
      </c>
      <c r="H110" s="217">
        <v>5</v>
      </c>
      <c r="I110" s="218">
        <v>150</v>
      </c>
      <c r="J110" s="219">
        <f t="shared" si="59"/>
        <v>750</v>
      </c>
      <c r="K110" s="635"/>
      <c r="L110" s="612"/>
      <c r="M110" s="636">
        <f t="shared" si="60"/>
        <v>0</v>
      </c>
      <c r="N110" s="611"/>
      <c r="O110" s="612"/>
      <c r="P110" s="636">
        <f t="shared" si="61"/>
        <v>0</v>
      </c>
      <c r="Q110" s="635"/>
      <c r="R110" s="612"/>
      <c r="S110" s="636">
        <f t="shared" si="62"/>
        <v>0</v>
      </c>
      <c r="T110" s="611"/>
      <c r="U110" s="612"/>
      <c r="V110" s="636">
        <f t="shared" si="63"/>
        <v>0</v>
      </c>
      <c r="W110" s="635"/>
      <c r="X110" s="612"/>
      <c r="Y110" s="636">
        <f t="shared" si="64"/>
        <v>0</v>
      </c>
      <c r="Z110" s="611"/>
      <c r="AA110" s="612"/>
      <c r="AB110" s="636">
        <f t="shared" si="65"/>
        <v>0</v>
      </c>
      <c r="AC110" s="660">
        <f t="shared" si="54"/>
        <v>750</v>
      </c>
      <c r="AD110" s="661">
        <f t="shared" si="55"/>
        <v>750</v>
      </c>
      <c r="AE110" s="662">
        <f t="shared" si="56"/>
        <v>0</v>
      </c>
      <c r="AF110" s="564">
        <f t="shared" si="57"/>
        <v>0</v>
      </c>
      <c r="AG110" s="264"/>
    </row>
    <row r="111" spans="1:33" ht="24.75" customHeight="1" x14ac:dyDescent="0.2">
      <c r="A111" s="265" t="s">
        <v>100</v>
      </c>
      <c r="B111" s="216" t="s">
        <v>206</v>
      </c>
      <c r="C111" s="459" t="s">
        <v>207</v>
      </c>
      <c r="D111" s="487" t="s">
        <v>131</v>
      </c>
      <c r="E111" s="217">
        <v>15</v>
      </c>
      <c r="F111" s="218">
        <v>120</v>
      </c>
      <c r="G111" s="219">
        <f t="shared" si="58"/>
        <v>1800</v>
      </c>
      <c r="H111" s="217">
        <v>15</v>
      </c>
      <c r="I111" s="218">
        <v>120</v>
      </c>
      <c r="J111" s="219">
        <f t="shared" si="59"/>
        <v>1800</v>
      </c>
      <c r="K111" s="617"/>
      <c r="L111" s="558"/>
      <c r="M111" s="560">
        <f t="shared" si="60"/>
        <v>0</v>
      </c>
      <c r="N111" s="557"/>
      <c r="O111" s="558"/>
      <c r="P111" s="560">
        <f t="shared" si="61"/>
        <v>0</v>
      </c>
      <c r="Q111" s="617"/>
      <c r="R111" s="558"/>
      <c r="S111" s="560">
        <f t="shared" si="62"/>
        <v>0</v>
      </c>
      <c r="T111" s="557"/>
      <c r="U111" s="558"/>
      <c r="V111" s="560">
        <f t="shared" si="63"/>
        <v>0</v>
      </c>
      <c r="W111" s="617"/>
      <c r="X111" s="558"/>
      <c r="Y111" s="560">
        <f t="shared" si="64"/>
        <v>0</v>
      </c>
      <c r="Z111" s="557"/>
      <c r="AA111" s="558"/>
      <c r="AB111" s="560">
        <f t="shared" si="65"/>
        <v>0</v>
      </c>
      <c r="AC111" s="561">
        <f t="shared" si="54"/>
        <v>1800</v>
      </c>
      <c r="AD111" s="562">
        <f t="shared" si="55"/>
        <v>1800</v>
      </c>
      <c r="AE111" s="596">
        <f t="shared" si="56"/>
        <v>0</v>
      </c>
      <c r="AF111" s="564">
        <f t="shared" si="57"/>
        <v>0</v>
      </c>
      <c r="AG111" s="264"/>
    </row>
    <row r="112" spans="1:33" ht="24.75" customHeight="1" x14ac:dyDescent="0.2">
      <c r="A112" s="265" t="s">
        <v>100</v>
      </c>
      <c r="B112" s="216" t="s">
        <v>208</v>
      </c>
      <c r="C112" s="459" t="s">
        <v>209</v>
      </c>
      <c r="D112" s="487" t="s">
        <v>131</v>
      </c>
      <c r="E112" s="449">
        <v>9</v>
      </c>
      <c r="F112" s="224">
        <v>3320</v>
      </c>
      <c r="G112" s="219">
        <f t="shared" si="58"/>
        <v>29880</v>
      </c>
      <c r="H112" s="225">
        <v>9</v>
      </c>
      <c r="I112" s="224">
        <v>3320</v>
      </c>
      <c r="J112" s="219">
        <f t="shared" si="59"/>
        <v>29880</v>
      </c>
      <c r="K112" s="617"/>
      <c r="L112" s="558"/>
      <c r="M112" s="560">
        <f t="shared" si="60"/>
        <v>0</v>
      </c>
      <c r="N112" s="557"/>
      <c r="O112" s="558"/>
      <c r="P112" s="560">
        <f t="shared" si="61"/>
        <v>0</v>
      </c>
      <c r="Q112" s="617"/>
      <c r="R112" s="558"/>
      <c r="S112" s="560">
        <f t="shared" si="62"/>
        <v>0</v>
      </c>
      <c r="T112" s="557"/>
      <c r="U112" s="558"/>
      <c r="V112" s="560">
        <f t="shared" si="63"/>
        <v>0</v>
      </c>
      <c r="W112" s="617"/>
      <c r="X112" s="558"/>
      <c r="Y112" s="560">
        <f t="shared" si="64"/>
        <v>0</v>
      </c>
      <c r="Z112" s="557"/>
      <c r="AA112" s="558"/>
      <c r="AB112" s="560">
        <f t="shared" si="65"/>
        <v>0</v>
      </c>
      <c r="AC112" s="561">
        <f t="shared" si="54"/>
        <v>29880</v>
      </c>
      <c r="AD112" s="562">
        <f t="shared" si="55"/>
        <v>29880</v>
      </c>
      <c r="AE112" s="596">
        <f t="shared" si="56"/>
        <v>0</v>
      </c>
      <c r="AF112" s="564">
        <f t="shared" si="57"/>
        <v>0</v>
      </c>
      <c r="AG112" s="264"/>
    </row>
    <row r="113" spans="1:33" ht="24.75" customHeight="1" thickBot="1" x14ac:dyDescent="0.25">
      <c r="A113" s="276" t="s">
        <v>100</v>
      </c>
      <c r="B113" s="216" t="s">
        <v>210</v>
      </c>
      <c r="C113" s="488" t="s">
        <v>211</v>
      </c>
      <c r="D113" s="487" t="s">
        <v>131</v>
      </c>
      <c r="E113" s="217">
        <v>11</v>
      </c>
      <c r="F113" s="218">
        <v>340</v>
      </c>
      <c r="G113" s="219">
        <f t="shared" si="58"/>
        <v>3740</v>
      </c>
      <c r="H113" s="226">
        <v>9</v>
      </c>
      <c r="I113" s="227">
        <v>400</v>
      </c>
      <c r="J113" s="219">
        <f t="shared" si="59"/>
        <v>3600</v>
      </c>
      <c r="K113" s="635"/>
      <c r="L113" s="612"/>
      <c r="M113" s="636">
        <f t="shared" si="60"/>
        <v>0</v>
      </c>
      <c r="N113" s="611"/>
      <c r="O113" s="612"/>
      <c r="P113" s="636">
        <f t="shared" si="61"/>
        <v>0</v>
      </c>
      <c r="Q113" s="635"/>
      <c r="R113" s="612"/>
      <c r="S113" s="636">
        <f t="shared" si="62"/>
        <v>0</v>
      </c>
      <c r="T113" s="611"/>
      <c r="U113" s="612"/>
      <c r="V113" s="636">
        <f t="shared" si="63"/>
        <v>0</v>
      </c>
      <c r="W113" s="635"/>
      <c r="X113" s="612"/>
      <c r="Y113" s="636">
        <f t="shared" si="64"/>
        <v>0</v>
      </c>
      <c r="Z113" s="611"/>
      <c r="AA113" s="612"/>
      <c r="AB113" s="636">
        <f t="shared" si="65"/>
        <v>0</v>
      </c>
      <c r="AC113" s="660">
        <f t="shared" si="54"/>
        <v>3740</v>
      </c>
      <c r="AD113" s="661">
        <f t="shared" si="55"/>
        <v>3600</v>
      </c>
      <c r="AE113" s="662">
        <f t="shared" si="56"/>
        <v>140</v>
      </c>
      <c r="AF113" s="564">
        <f t="shared" si="57"/>
        <v>3.7433155080213901E-2</v>
      </c>
      <c r="AG113" s="264"/>
    </row>
    <row r="114" spans="1:33" ht="39.75" customHeight="1" thickBot="1" x14ac:dyDescent="0.25">
      <c r="A114" s="276" t="s">
        <v>100</v>
      </c>
      <c r="B114" s="216" t="s">
        <v>212</v>
      </c>
      <c r="C114" s="489" t="s">
        <v>213</v>
      </c>
      <c r="D114" s="487" t="s">
        <v>131</v>
      </c>
      <c r="E114" s="217">
        <v>20</v>
      </c>
      <c r="F114" s="218">
        <v>105</v>
      </c>
      <c r="G114" s="219">
        <f t="shared" si="58"/>
        <v>2100</v>
      </c>
      <c r="H114" s="226">
        <v>36</v>
      </c>
      <c r="I114" s="227">
        <v>105</v>
      </c>
      <c r="J114" s="219">
        <f t="shared" si="59"/>
        <v>3780</v>
      </c>
      <c r="K114" s="635"/>
      <c r="L114" s="612"/>
      <c r="M114" s="636">
        <f t="shared" si="60"/>
        <v>0</v>
      </c>
      <c r="N114" s="611"/>
      <c r="O114" s="612"/>
      <c r="P114" s="636">
        <f t="shared" si="61"/>
        <v>0</v>
      </c>
      <c r="Q114" s="635"/>
      <c r="R114" s="612"/>
      <c r="S114" s="636">
        <f t="shared" si="62"/>
        <v>0</v>
      </c>
      <c r="T114" s="611"/>
      <c r="U114" s="612"/>
      <c r="V114" s="636">
        <f t="shared" si="63"/>
        <v>0</v>
      </c>
      <c r="W114" s="635"/>
      <c r="X114" s="612"/>
      <c r="Y114" s="636">
        <f t="shared" si="64"/>
        <v>0</v>
      </c>
      <c r="Z114" s="611"/>
      <c r="AA114" s="612"/>
      <c r="AB114" s="636">
        <f t="shared" si="65"/>
        <v>0</v>
      </c>
      <c r="AC114" s="660">
        <f t="shared" si="54"/>
        <v>2100</v>
      </c>
      <c r="AD114" s="661">
        <f t="shared" si="55"/>
        <v>3780</v>
      </c>
      <c r="AE114" s="662">
        <f t="shared" si="56"/>
        <v>-1680</v>
      </c>
      <c r="AF114" s="564">
        <f t="shared" si="57"/>
        <v>-0.8</v>
      </c>
      <c r="AG114" s="307" t="s">
        <v>563</v>
      </c>
    </row>
    <row r="115" spans="1:33" ht="115.5" customHeight="1" x14ac:dyDescent="0.2">
      <c r="A115" s="265" t="s">
        <v>100</v>
      </c>
      <c r="B115" s="216" t="s">
        <v>214</v>
      </c>
      <c r="C115" s="488" t="s">
        <v>215</v>
      </c>
      <c r="D115" s="485" t="s">
        <v>131</v>
      </c>
      <c r="E115" s="217">
        <v>20</v>
      </c>
      <c r="F115" s="218">
        <v>125</v>
      </c>
      <c r="G115" s="219">
        <f t="shared" si="58"/>
        <v>2500</v>
      </c>
      <c r="H115" s="450">
        <v>36</v>
      </c>
      <c r="I115" s="451">
        <v>141</v>
      </c>
      <c r="J115" s="560">
        <f t="shared" si="59"/>
        <v>5076</v>
      </c>
      <c r="K115" s="617"/>
      <c r="L115" s="558"/>
      <c r="M115" s="560">
        <f t="shared" si="60"/>
        <v>0</v>
      </c>
      <c r="N115" s="557"/>
      <c r="O115" s="558"/>
      <c r="P115" s="560">
        <f t="shared" si="61"/>
        <v>0</v>
      </c>
      <c r="Q115" s="617"/>
      <c r="R115" s="558"/>
      <c r="S115" s="560">
        <f t="shared" si="62"/>
        <v>0</v>
      </c>
      <c r="T115" s="557"/>
      <c r="U115" s="558"/>
      <c r="V115" s="560">
        <f t="shared" si="63"/>
        <v>0</v>
      </c>
      <c r="W115" s="617"/>
      <c r="X115" s="558"/>
      <c r="Y115" s="560">
        <f t="shared" si="64"/>
        <v>0</v>
      </c>
      <c r="Z115" s="557"/>
      <c r="AA115" s="558"/>
      <c r="AB115" s="560">
        <f t="shared" si="65"/>
        <v>0</v>
      </c>
      <c r="AC115" s="561">
        <f t="shared" si="54"/>
        <v>2500</v>
      </c>
      <c r="AD115" s="562">
        <f t="shared" si="55"/>
        <v>5076</v>
      </c>
      <c r="AE115" s="596">
        <f t="shared" si="56"/>
        <v>-2576</v>
      </c>
      <c r="AF115" s="564">
        <f t="shared" si="57"/>
        <v>-1.0304</v>
      </c>
      <c r="AG115" s="308" t="s">
        <v>564</v>
      </c>
    </row>
    <row r="116" spans="1:33" ht="25.5" customHeight="1" x14ac:dyDescent="0.2">
      <c r="A116" s="265" t="s">
        <v>100</v>
      </c>
      <c r="B116" s="228" t="s">
        <v>216</v>
      </c>
      <c r="C116" s="477" t="s">
        <v>217</v>
      </c>
      <c r="D116" s="487" t="s">
        <v>131</v>
      </c>
      <c r="E116" s="217">
        <v>1</v>
      </c>
      <c r="F116" s="218">
        <v>4269</v>
      </c>
      <c r="G116" s="229">
        <f t="shared" si="58"/>
        <v>4269</v>
      </c>
      <c r="H116" s="220">
        <v>1</v>
      </c>
      <c r="I116" s="221">
        <v>3000</v>
      </c>
      <c r="J116" s="230">
        <f t="shared" si="59"/>
        <v>3000</v>
      </c>
      <c r="K116" s="617"/>
      <c r="L116" s="558"/>
      <c r="M116" s="560">
        <f t="shared" si="60"/>
        <v>0</v>
      </c>
      <c r="N116" s="557"/>
      <c r="O116" s="558"/>
      <c r="P116" s="560">
        <f t="shared" si="61"/>
        <v>0</v>
      </c>
      <c r="Q116" s="617"/>
      <c r="R116" s="558"/>
      <c r="S116" s="560">
        <f t="shared" si="62"/>
        <v>0</v>
      </c>
      <c r="T116" s="557"/>
      <c r="U116" s="558"/>
      <c r="V116" s="560">
        <f t="shared" si="63"/>
        <v>0</v>
      </c>
      <c r="W116" s="617"/>
      <c r="X116" s="558"/>
      <c r="Y116" s="560">
        <f t="shared" si="64"/>
        <v>0</v>
      </c>
      <c r="Z116" s="557"/>
      <c r="AA116" s="558"/>
      <c r="AB116" s="560">
        <f t="shared" si="65"/>
        <v>0</v>
      </c>
      <c r="AC116" s="561">
        <f t="shared" si="54"/>
        <v>4269</v>
      </c>
      <c r="AD116" s="562">
        <f t="shared" si="55"/>
        <v>3000</v>
      </c>
      <c r="AE116" s="596">
        <f t="shared" si="56"/>
        <v>1269</v>
      </c>
      <c r="AF116" s="564">
        <f t="shared" si="57"/>
        <v>0.29725931131412509</v>
      </c>
      <c r="AG116" s="308" t="s">
        <v>565</v>
      </c>
    </row>
    <row r="117" spans="1:33" ht="33.75" customHeight="1" thickBot="1" x14ac:dyDescent="0.25">
      <c r="A117" s="276" t="s">
        <v>100</v>
      </c>
      <c r="B117" s="228" t="s">
        <v>218</v>
      </c>
      <c r="C117" s="477" t="s">
        <v>219</v>
      </c>
      <c r="D117" s="490" t="s">
        <v>131</v>
      </c>
      <c r="E117" s="217">
        <v>2</v>
      </c>
      <c r="F117" s="218">
        <v>750</v>
      </c>
      <c r="G117" s="229">
        <f t="shared" si="58"/>
        <v>1500</v>
      </c>
      <c r="H117" s="217">
        <v>2</v>
      </c>
      <c r="I117" s="218">
        <v>750</v>
      </c>
      <c r="J117" s="229">
        <f t="shared" si="59"/>
        <v>1500</v>
      </c>
      <c r="K117" s="635"/>
      <c r="L117" s="612"/>
      <c r="M117" s="636">
        <f t="shared" si="60"/>
        <v>0</v>
      </c>
      <c r="N117" s="611"/>
      <c r="O117" s="612"/>
      <c r="P117" s="636">
        <f t="shared" si="61"/>
        <v>0</v>
      </c>
      <c r="Q117" s="635"/>
      <c r="R117" s="612"/>
      <c r="S117" s="636">
        <f t="shared" si="62"/>
        <v>0</v>
      </c>
      <c r="T117" s="611"/>
      <c r="U117" s="612"/>
      <c r="V117" s="636">
        <f t="shared" si="63"/>
        <v>0</v>
      </c>
      <c r="W117" s="635"/>
      <c r="X117" s="612"/>
      <c r="Y117" s="636">
        <f t="shared" si="64"/>
        <v>0</v>
      </c>
      <c r="Z117" s="611"/>
      <c r="AA117" s="612"/>
      <c r="AB117" s="636">
        <f t="shared" si="65"/>
        <v>0</v>
      </c>
      <c r="AC117" s="660">
        <f t="shared" si="54"/>
        <v>1500</v>
      </c>
      <c r="AD117" s="661">
        <f t="shared" si="55"/>
        <v>1500</v>
      </c>
      <c r="AE117" s="662">
        <f t="shared" si="56"/>
        <v>0</v>
      </c>
      <c r="AF117" s="564">
        <f t="shared" si="57"/>
        <v>0</v>
      </c>
      <c r="AG117" s="292"/>
    </row>
    <row r="118" spans="1:33" ht="15.75" customHeight="1" x14ac:dyDescent="0.2">
      <c r="A118" s="443" t="s">
        <v>97</v>
      </c>
      <c r="B118" s="444" t="s">
        <v>220</v>
      </c>
      <c r="C118" s="491" t="s">
        <v>221</v>
      </c>
      <c r="D118" s="673"/>
      <c r="E118" s="638">
        <f t="shared" ref="E118:AB118" si="66">SUM(E119:E121)</f>
        <v>0</v>
      </c>
      <c r="F118" s="639">
        <f t="shared" si="66"/>
        <v>0</v>
      </c>
      <c r="G118" s="640">
        <f t="shared" si="66"/>
        <v>0</v>
      </c>
      <c r="H118" s="638">
        <f t="shared" si="66"/>
        <v>0</v>
      </c>
      <c r="I118" s="639">
        <f t="shared" si="66"/>
        <v>0</v>
      </c>
      <c r="J118" s="641">
        <f t="shared" si="66"/>
        <v>0</v>
      </c>
      <c r="K118" s="642">
        <f t="shared" si="66"/>
        <v>0</v>
      </c>
      <c r="L118" s="639">
        <f t="shared" si="66"/>
        <v>0</v>
      </c>
      <c r="M118" s="641">
        <f t="shared" si="66"/>
        <v>0</v>
      </c>
      <c r="N118" s="638">
        <f t="shared" si="66"/>
        <v>0</v>
      </c>
      <c r="O118" s="639">
        <f t="shared" si="66"/>
        <v>0</v>
      </c>
      <c r="P118" s="641">
        <f t="shared" si="66"/>
        <v>0</v>
      </c>
      <c r="Q118" s="642">
        <f t="shared" si="66"/>
        <v>0</v>
      </c>
      <c r="R118" s="639">
        <f t="shared" si="66"/>
        <v>0</v>
      </c>
      <c r="S118" s="641">
        <f t="shared" si="66"/>
        <v>0</v>
      </c>
      <c r="T118" s="638">
        <f t="shared" si="66"/>
        <v>0</v>
      </c>
      <c r="U118" s="639">
        <f t="shared" si="66"/>
        <v>0</v>
      </c>
      <c r="V118" s="641">
        <f t="shared" si="66"/>
        <v>0</v>
      </c>
      <c r="W118" s="642">
        <f t="shared" si="66"/>
        <v>0</v>
      </c>
      <c r="X118" s="639">
        <f t="shared" si="66"/>
        <v>0</v>
      </c>
      <c r="Y118" s="641">
        <f t="shared" si="66"/>
        <v>0</v>
      </c>
      <c r="Z118" s="638">
        <f t="shared" si="66"/>
        <v>0</v>
      </c>
      <c r="AA118" s="639">
        <f t="shared" si="66"/>
        <v>0</v>
      </c>
      <c r="AB118" s="641">
        <f t="shared" si="66"/>
        <v>0</v>
      </c>
      <c r="AC118" s="643">
        <f t="shared" si="54"/>
        <v>0</v>
      </c>
      <c r="AD118" s="644">
        <f t="shared" si="55"/>
        <v>0</v>
      </c>
      <c r="AE118" s="644">
        <f t="shared" si="56"/>
        <v>0</v>
      </c>
      <c r="AF118" s="645" t="e">
        <f t="shared" si="57"/>
        <v>#DIV/0!</v>
      </c>
      <c r="AG118" s="445"/>
    </row>
    <row r="119" spans="1:33" ht="15.75" customHeight="1" x14ac:dyDescent="0.2">
      <c r="A119" s="265" t="s">
        <v>100</v>
      </c>
      <c r="B119" s="216" t="s">
        <v>101</v>
      </c>
      <c r="C119" s="459" t="s">
        <v>222</v>
      </c>
      <c r="D119" s="460" t="s">
        <v>131</v>
      </c>
      <c r="E119" s="557"/>
      <c r="F119" s="558"/>
      <c r="G119" s="559">
        <f>E119*F119</f>
        <v>0</v>
      </c>
      <c r="H119" s="557"/>
      <c r="I119" s="558"/>
      <c r="J119" s="560">
        <f>H119*I119</f>
        <v>0</v>
      </c>
      <c r="K119" s="617"/>
      <c r="L119" s="558"/>
      <c r="M119" s="560">
        <f>K119*L119</f>
        <v>0</v>
      </c>
      <c r="N119" s="557"/>
      <c r="O119" s="558"/>
      <c r="P119" s="560">
        <f>N119*O119</f>
        <v>0</v>
      </c>
      <c r="Q119" s="617"/>
      <c r="R119" s="558"/>
      <c r="S119" s="560">
        <f>Q119*R119</f>
        <v>0</v>
      </c>
      <c r="T119" s="557"/>
      <c r="U119" s="558"/>
      <c r="V119" s="560">
        <f>T119*U119</f>
        <v>0</v>
      </c>
      <c r="W119" s="617"/>
      <c r="X119" s="558"/>
      <c r="Y119" s="560">
        <f>W119*X119</f>
        <v>0</v>
      </c>
      <c r="Z119" s="557"/>
      <c r="AA119" s="558"/>
      <c r="AB119" s="560">
        <f>Z119*AA119</f>
        <v>0</v>
      </c>
      <c r="AC119" s="561">
        <f t="shared" si="54"/>
        <v>0</v>
      </c>
      <c r="AD119" s="562">
        <f t="shared" si="55"/>
        <v>0</v>
      </c>
      <c r="AE119" s="596">
        <f t="shared" si="56"/>
        <v>0</v>
      </c>
      <c r="AF119" s="564" t="e">
        <f t="shared" si="57"/>
        <v>#DIV/0!</v>
      </c>
      <c r="AG119" s="292"/>
    </row>
    <row r="120" spans="1:33" ht="15.75" customHeight="1" x14ac:dyDescent="0.2">
      <c r="A120" s="265" t="s">
        <v>100</v>
      </c>
      <c r="B120" s="216" t="s">
        <v>104</v>
      </c>
      <c r="C120" s="459" t="s">
        <v>222</v>
      </c>
      <c r="D120" s="460" t="s">
        <v>131</v>
      </c>
      <c r="E120" s="557"/>
      <c r="F120" s="558"/>
      <c r="G120" s="559">
        <f>E120*F120</f>
        <v>0</v>
      </c>
      <c r="H120" s="557"/>
      <c r="I120" s="558"/>
      <c r="J120" s="560">
        <f>H120*I120</f>
        <v>0</v>
      </c>
      <c r="K120" s="617"/>
      <c r="L120" s="558"/>
      <c r="M120" s="560">
        <f>K120*L120</f>
        <v>0</v>
      </c>
      <c r="N120" s="557"/>
      <c r="O120" s="558"/>
      <c r="P120" s="560">
        <f>N120*O120</f>
        <v>0</v>
      </c>
      <c r="Q120" s="617"/>
      <c r="R120" s="558"/>
      <c r="S120" s="560">
        <f>Q120*R120</f>
        <v>0</v>
      </c>
      <c r="T120" s="557"/>
      <c r="U120" s="558"/>
      <c r="V120" s="560">
        <f>T120*U120</f>
        <v>0</v>
      </c>
      <c r="W120" s="617"/>
      <c r="X120" s="558"/>
      <c r="Y120" s="560">
        <f>W120*X120</f>
        <v>0</v>
      </c>
      <c r="Z120" s="557"/>
      <c r="AA120" s="558"/>
      <c r="AB120" s="560">
        <f>Z120*AA120</f>
        <v>0</v>
      </c>
      <c r="AC120" s="561">
        <f t="shared" si="54"/>
        <v>0</v>
      </c>
      <c r="AD120" s="562">
        <f t="shared" si="55"/>
        <v>0</v>
      </c>
      <c r="AE120" s="596">
        <f t="shared" si="56"/>
        <v>0</v>
      </c>
      <c r="AF120" s="564" t="e">
        <f t="shared" si="57"/>
        <v>#DIV/0!</v>
      </c>
      <c r="AG120" s="292"/>
    </row>
    <row r="121" spans="1:33" ht="15.75" customHeight="1" thickBot="1" x14ac:dyDescent="0.25">
      <c r="A121" s="276" t="s">
        <v>100</v>
      </c>
      <c r="B121" s="228" t="s">
        <v>106</v>
      </c>
      <c r="C121" s="477" t="s">
        <v>222</v>
      </c>
      <c r="D121" s="470" t="s">
        <v>131</v>
      </c>
      <c r="E121" s="611"/>
      <c r="F121" s="612"/>
      <c r="G121" s="613">
        <f>E121*F121</f>
        <v>0</v>
      </c>
      <c r="H121" s="565"/>
      <c r="I121" s="566"/>
      <c r="J121" s="568">
        <f>H121*I121</f>
        <v>0</v>
      </c>
      <c r="K121" s="635"/>
      <c r="L121" s="612"/>
      <c r="M121" s="636">
        <f>K121*L121</f>
        <v>0</v>
      </c>
      <c r="N121" s="611"/>
      <c r="O121" s="612"/>
      <c r="P121" s="636">
        <f>N121*O121</f>
        <v>0</v>
      </c>
      <c r="Q121" s="635"/>
      <c r="R121" s="612"/>
      <c r="S121" s="636">
        <f>Q121*R121</f>
        <v>0</v>
      </c>
      <c r="T121" s="611"/>
      <c r="U121" s="612"/>
      <c r="V121" s="636">
        <f>T121*U121</f>
        <v>0</v>
      </c>
      <c r="W121" s="635"/>
      <c r="X121" s="612"/>
      <c r="Y121" s="636">
        <f>W121*X121</f>
        <v>0</v>
      </c>
      <c r="Z121" s="611"/>
      <c r="AA121" s="612"/>
      <c r="AB121" s="636">
        <f>Z121*AA121</f>
        <v>0</v>
      </c>
      <c r="AC121" s="660">
        <f t="shared" si="54"/>
        <v>0</v>
      </c>
      <c r="AD121" s="661">
        <f t="shared" si="55"/>
        <v>0</v>
      </c>
      <c r="AE121" s="662">
        <f t="shared" si="56"/>
        <v>0</v>
      </c>
      <c r="AF121" s="564" t="e">
        <f t="shared" si="57"/>
        <v>#DIV/0!</v>
      </c>
      <c r="AG121" s="292"/>
    </row>
    <row r="122" spans="1:33" ht="15.75" customHeight="1" thickBot="1" x14ac:dyDescent="0.25">
      <c r="A122" s="443" t="s">
        <v>97</v>
      </c>
      <c r="B122" s="444" t="s">
        <v>223</v>
      </c>
      <c r="C122" s="491" t="s">
        <v>224</v>
      </c>
      <c r="D122" s="674"/>
      <c r="E122" s="638">
        <f t="shared" ref="E122:AB122" si="67">SUM(E123:E125)</f>
        <v>305</v>
      </c>
      <c r="F122" s="639">
        <f t="shared" si="67"/>
        <v>377</v>
      </c>
      <c r="G122" s="640">
        <f t="shared" si="67"/>
        <v>42775</v>
      </c>
      <c r="H122" s="638">
        <f t="shared" si="67"/>
        <v>505</v>
      </c>
      <c r="I122" s="639">
        <f t="shared" si="67"/>
        <v>340.7</v>
      </c>
      <c r="J122" s="641">
        <f t="shared" si="67"/>
        <v>61387.5</v>
      </c>
      <c r="K122" s="642">
        <f t="shared" si="67"/>
        <v>0</v>
      </c>
      <c r="L122" s="639">
        <f t="shared" si="67"/>
        <v>0</v>
      </c>
      <c r="M122" s="641">
        <f t="shared" si="67"/>
        <v>0</v>
      </c>
      <c r="N122" s="638">
        <f t="shared" si="67"/>
        <v>0</v>
      </c>
      <c r="O122" s="639">
        <f t="shared" si="67"/>
        <v>0</v>
      </c>
      <c r="P122" s="641">
        <f t="shared" si="67"/>
        <v>0</v>
      </c>
      <c r="Q122" s="642">
        <f t="shared" si="67"/>
        <v>0</v>
      </c>
      <c r="R122" s="639">
        <f t="shared" si="67"/>
        <v>0</v>
      </c>
      <c r="S122" s="641">
        <f t="shared" si="67"/>
        <v>0</v>
      </c>
      <c r="T122" s="638">
        <f t="shared" si="67"/>
        <v>0</v>
      </c>
      <c r="U122" s="639">
        <f t="shared" si="67"/>
        <v>0</v>
      </c>
      <c r="V122" s="641">
        <f t="shared" si="67"/>
        <v>0</v>
      </c>
      <c r="W122" s="642">
        <f t="shared" si="67"/>
        <v>0</v>
      </c>
      <c r="X122" s="639">
        <f t="shared" si="67"/>
        <v>0</v>
      </c>
      <c r="Y122" s="641">
        <f t="shared" si="67"/>
        <v>0</v>
      </c>
      <c r="Z122" s="638">
        <f t="shared" si="67"/>
        <v>0</v>
      </c>
      <c r="AA122" s="639">
        <f t="shared" si="67"/>
        <v>0</v>
      </c>
      <c r="AB122" s="641">
        <f t="shared" si="67"/>
        <v>0</v>
      </c>
      <c r="AC122" s="643">
        <f t="shared" si="54"/>
        <v>42775</v>
      </c>
      <c r="AD122" s="644">
        <f t="shared" si="55"/>
        <v>61387.5</v>
      </c>
      <c r="AE122" s="644">
        <f t="shared" si="56"/>
        <v>-18612.5</v>
      </c>
      <c r="AF122" s="645">
        <f t="shared" si="57"/>
        <v>-0.43512565751022791</v>
      </c>
      <c r="AG122" s="445"/>
    </row>
    <row r="123" spans="1:33" ht="15.75" customHeight="1" x14ac:dyDescent="0.2">
      <c r="A123" s="265" t="s">
        <v>100</v>
      </c>
      <c r="B123" s="216" t="s">
        <v>101</v>
      </c>
      <c r="C123" s="488" t="s">
        <v>225</v>
      </c>
      <c r="D123" s="492" t="s">
        <v>131</v>
      </c>
      <c r="E123" s="223">
        <v>5</v>
      </c>
      <c r="F123" s="224">
        <v>95</v>
      </c>
      <c r="G123" s="219">
        <f>E123*F123</f>
        <v>475</v>
      </c>
      <c r="H123" s="223">
        <v>5</v>
      </c>
      <c r="I123" s="224">
        <v>85.5</v>
      </c>
      <c r="J123" s="219">
        <f>H123*I123</f>
        <v>427.5</v>
      </c>
      <c r="K123" s="617"/>
      <c r="L123" s="558"/>
      <c r="M123" s="560">
        <f>K123*L123</f>
        <v>0</v>
      </c>
      <c r="N123" s="557"/>
      <c r="O123" s="558"/>
      <c r="P123" s="560">
        <f>N123*O123</f>
        <v>0</v>
      </c>
      <c r="Q123" s="617"/>
      <c r="R123" s="558"/>
      <c r="S123" s="560">
        <f>Q123*R123</f>
        <v>0</v>
      </c>
      <c r="T123" s="557"/>
      <c r="U123" s="558"/>
      <c r="V123" s="560">
        <f>T123*U123</f>
        <v>0</v>
      </c>
      <c r="W123" s="617"/>
      <c r="X123" s="558"/>
      <c r="Y123" s="560">
        <f>W123*X123</f>
        <v>0</v>
      </c>
      <c r="Z123" s="557"/>
      <c r="AA123" s="558"/>
      <c r="AB123" s="560">
        <f>Z123*AA123</f>
        <v>0</v>
      </c>
      <c r="AC123" s="561">
        <f t="shared" si="54"/>
        <v>475</v>
      </c>
      <c r="AD123" s="562">
        <f t="shared" si="55"/>
        <v>427.5</v>
      </c>
      <c r="AE123" s="596">
        <f t="shared" si="56"/>
        <v>47.5</v>
      </c>
      <c r="AF123" s="564">
        <f t="shared" si="57"/>
        <v>0.1</v>
      </c>
      <c r="AG123" s="292"/>
    </row>
    <row r="124" spans="1:33" ht="63" customHeight="1" x14ac:dyDescent="0.2">
      <c r="A124" s="265" t="s">
        <v>100</v>
      </c>
      <c r="B124" s="216" t="s">
        <v>104</v>
      </c>
      <c r="C124" s="493" t="s">
        <v>226</v>
      </c>
      <c r="D124" s="494" t="s">
        <v>131</v>
      </c>
      <c r="E124" s="223">
        <v>150</v>
      </c>
      <c r="F124" s="224">
        <v>175</v>
      </c>
      <c r="G124" s="219">
        <f>E124*F124</f>
        <v>26250</v>
      </c>
      <c r="H124" s="223">
        <v>200</v>
      </c>
      <c r="I124" s="224">
        <v>156</v>
      </c>
      <c r="J124" s="219">
        <f>H124*I124</f>
        <v>31200</v>
      </c>
      <c r="K124" s="617"/>
      <c r="L124" s="558"/>
      <c r="M124" s="560">
        <f>K124*L124</f>
        <v>0</v>
      </c>
      <c r="N124" s="557"/>
      <c r="O124" s="558"/>
      <c r="P124" s="560">
        <f>N124*O124</f>
        <v>0</v>
      </c>
      <c r="Q124" s="617"/>
      <c r="R124" s="558"/>
      <c r="S124" s="560">
        <f>Q124*R124</f>
        <v>0</v>
      </c>
      <c r="T124" s="557"/>
      <c r="U124" s="558"/>
      <c r="V124" s="560">
        <f>T124*U124</f>
        <v>0</v>
      </c>
      <c r="W124" s="617"/>
      <c r="X124" s="558"/>
      <c r="Y124" s="560">
        <f>W124*X124</f>
        <v>0</v>
      </c>
      <c r="Z124" s="557"/>
      <c r="AA124" s="558"/>
      <c r="AB124" s="560">
        <f>Z124*AA124</f>
        <v>0</v>
      </c>
      <c r="AC124" s="561">
        <f t="shared" si="54"/>
        <v>26250</v>
      </c>
      <c r="AD124" s="562">
        <f t="shared" si="55"/>
        <v>31200</v>
      </c>
      <c r="AE124" s="596">
        <f t="shared" si="56"/>
        <v>-4950</v>
      </c>
      <c r="AF124" s="564">
        <f t="shared" si="57"/>
        <v>-0.18857142857142858</v>
      </c>
      <c r="AG124" s="308" t="s">
        <v>566</v>
      </c>
    </row>
    <row r="125" spans="1:33" ht="61.5" customHeight="1" thickBot="1" x14ac:dyDescent="0.25">
      <c r="A125" s="293" t="s">
        <v>100</v>
      </c>
      <c r="B125" s="294" t="s">
        <v>106</v>
      </c>
      <c r="C125" s="493" t="s">
        <v>227</v>
      </c>
      <c r="D125" s="495" t="s">
        <v>131</v>
      </c>
      <c r="E125" s="231">
        <v>150</v>
      </c>
      <c r="F125" s="232">
        <v>107</v>
      </c>
      <c r="G125" s="233">
        <f>E125*F125</f>
        <v>16050</v>
      </c>
      <c r="H125" s="231">
        <v>300</v>
      </c>
      <c r="I125" s="232">
        <v>99.2</v>
      </c>
      <c r="J125" s="233">
        <f>H125*I125</f>
        <v>29760</v>
      </c>
      <c r="K125" s="618"/>
      <c r="L125" s="566"/>
      <c r="M125" s="568">
        <f>K125*L125</f>
        <v>0</v>
      </c>
      <c r="N125" s="565"/>
      <c r="O125" s="566"/>
      <c r="P125" s="568">
        <f>N125*O125</f>
        <v>0</v>
      </c>
      <c r="Q125" s="618"/>
      <c r="R125" s="566"/>
      <c r="S125" s="568">
        <f>Q125*R125</f>
        <v>0</v>
      </c>
      <c r="T125" s="565"/>
      <c r="U125" s="566"/>
      <c r="V125" s="568">
        <f>T125*U125</f>
        <v>0</v>
      </c>
      <c r="W125" s="618"/>
      <c r="X125" s="566"/>
      <c r="Y125" s="568">
        <f>W125*X125</f>
        <v>0</v>
      </c>
      <c r="Z125" s="565"/>
      <c r="AA125" s="566"/>
      <c r="AB125" s="568">
        <f>Z125*AA125</f>
        <v>0</v>
      </c>
      <c r="AC125" s="569">
        <f t="shared" si="54"/>
        <v>16050</v>
      </c>
      <c r="AD125" s="570">
        <f t="shared" si="55"/>
        <v>29760</v>
      </c>
      <c r="AE125" s="598">
        <f t="shared" si="56"/>
        <v>-13710</v>
      </c>
      <c r="AF125" s="574">
        <f t="shared" si="57"/>
        <v>-0.85420560747663554</v>
      </c>
      <c r="AG125" s="308" t="s">
        <v>566</v>
      </c>
    </row>
    <row r="126" spans="1:33" ht="15.75" customHeight="1" thickBot="1" x14ac:dyDescent="0.25">
      <c r="A126" s="435" t="s">
        <v>228</v>
      </c>
      <c r="B126" s="436"/>
      <c r="C126" s="482"/>
      <c r="D126" s="675"/>
      <c r="E126" s="647">
        <f t="shared" ref="E126:AB126" si="68">E122+E118+E95</f>
        <v>777</v>
      </c>
      <c r="F126" s="648">
        <f t="shared" si="68"/>
        <v>15182</v>
      </c>
      <c r="G126" s="649">
        <f t="shared" si="68"/>
        <v>127498</v>
      </c>
      <c r="H126" s="647">
        <f t="shared" si="68"/>
        <v>1007</v>
      </c>
      <c r="I126" s="648">
        <f t="shared" si="68"/>
        <v>9647.7000000000007</v>
      </c>
      <c r="J126" s="654">
        <f t="shared" si="68"/>
        <v>147642.5</v>
      </c>
      <c r="K126" s="653">
        <f t="shared" si="68"/>
        <v>0</v>
      </c>
      <c r="L126" s="648">
        <f t="shared" si="68"/>
        <v>0</v>
      </c>
      <c r="M126" s="654">
        <f t="shared" si="68"/>
        <v>0</v>
      </c>
      <c r="N126" s="647">
        <f t="shared" si="68"/>
        <v>0</v>
      </c>
      <c r="O126" s="648">
        <f t="shared" si="68"/>
        <v>0</v>
      </c>
      <c r="P126" s="654">
        <f t="shared" si="68"/>
        <v>0</v>
      </c>
      <c r="Q126" s="653">
        <f t="shared" si="68"/>
        <v>0</v>
      </c>
      <c r="R126" s="648">
        <f t="shared" si="68"/>
        <v>0</v>
      </c>
      <c r="S126" s="654">
        <f t="shared" si="68"/>
        <v>0</v>
      </c>
      <c r="T126" s="647">
        <f t="shared" si="68"/>
        <v>0</v>
      </c>
      <c r="U126" s="648">
        <f t="shared" si="68"/>
        <v>0</v>
      </c>
      <c r="V126" s="654">
        <f t="shared" si="68"/>
        <v>0</v>
      </c>
      <c r="W126" s="653">
        <f t="shared" si="68"/>
        <v>0</v>
      </c>
      <c r="X126" s="648">
        <f t="shared" si="68"/>
        <v>0</v>
      </c>
      <c r="Y126" s="654">
        <f t="shared" si="68"/>
        <v>0</v>
      </c>
      <c r="Z126" s="647">
        <f t="shared" si="68"/>
        <v>0</v>
      </c>
      <c r="AA126" s="648">
        <f t="shared" si="68"/>
        <v>0</v>
      </c>
      <c r="AB126" s="654">
        <f t="shared" si="68"/>
        <v>0</v>
      </c>
      <c r="AC126" s="650">
        <f t="shared" si="54"/>
        <v>127498</v>
      </c>
      <c r="AD126" s="655">
        <f t="shared" si="55"/>
        <v>147642.5</v>
      </c>
      <c r="AE126" s="652">
        <f t="shared" si="56"/>
        <v>-20144.5</v>
      </c>
      <c r="AF126" s="676">
        <f t="shared" si="57"/>
        <v>-0.1579985568401073</v>
      </c>
      <c r="AG126" s="442"/>
    </row>
    <row r="127" spans="1:33" ht="15" customHeight="1" thickBot="1" x14ac:dyDescent="0.25">
      <c r="A127" s="419" t="s">
        <v>95</v>
      </c>
      <c r="B127" s="413" t="s">
        <v>24</v>
      </c>
      <c r="C127" s="464" t="s">
        <v>229</v>
      </c>
      <c r="D127" s="499"/>
      <c r="E127" s="531"/>
      <c r="F127" s="532"/>
      <c r="G127" s="532"/>
      <c r="H127" s="531"/>
      <c r="I127" s="532"/>
      <c r="J127" s="536"/>
      <c r="K127" s="532"/>
      <c r="L127" s="532"/>
      <c r="M127" s="536"/>
      <c r="N127" s="531"/>
      <c r="O127" s="532"/>
      <c r="P127" s="536"/>
      <c r="Q127" s="532"/>
      <c r="R127" s="532"/>
      <c r="S127" s="536"/>
      <c r="T127" s="531"/>
      <c r="U127" s="532"/>
      <c r="V127" s="536"/>
      <c r="W127" s="532"/>
      <c r="X127" s="532"/>
      <c r="Y127" s="536"/>
      <c r="Z127" s="531"/>
      <c r="AA127" s="532"/>
      <c r="AB127" s="532"/>
      <c r="AC127" s="537"/>
      <c r="AD127" s="538"/>
      <c r="AE127" s="538"/>
      <c r="AF127" s="539"/>
      <c r="AG127" s="421"/>
    </row>
    <row r="128" spans="1:33" ht="30" customHeight="1" thickBot="1" x14ac:dyDescent="0.25">
      <c r="A128" s="262" t="s">
        <v>97</v>
      </c>
      <c r="B128" s="263" t="s">
        <v>230</v>
      </c>
      <c r="C128" s="496" t="s">
        <v>231</v>
      </c>
      <c r="D128" s="668"/>
      <c r="E128" s="796">
        <f t="shared" ref="E128:AB128" si="69">SUM(E129:E136)</f>
        <v>2607</v>
      </c>
      <c r="F128" s="677">
        <f t="shared" si="69"/>
        <v>25006.239999999998</v>
      </c>
      <c r="G128" s="678">
        <f t="shared" si="69"/>
        <v>63160</v>
      </c>
      <c r="H128" s="679">
        <f t="shared" si="69"/>
        <v>3378</v>
      </c>
      <c r="I128" s="677">
        <f t="shared" si="69"/>
        <v>26662.6</v>
      </c>
      <c r="J128" s="680">
        <f t="shared" si="69"/>
        <v>69110</v>
      </c>
      <c r="K128" s="621">
        <f t="shared" si="69"/>
        <v>0</v>
      </c>
      <c r="L128" s="609">
        <f t="shared" si="69"/>
        <v>0</v>
      </c>
      <c r="M128" s="622">
        <f t="shared" si="69"/>
        <v>0</v>
      </c>
      <c r="N128" s="608">
        <f t="shared" si="69"/>
        <v>0</v>
      </c>
      <c r="O128" s="609">
        <f t="shared" si="69"/>
        <v>0</v>
      </c>
      <c r="P128" s="622">
        <f t="shared" si="69"/>
        <v>0</v>
      </c>
      <c r="Q128" s="621">
        <f t="shared" si="69"/>
        <v>0</v>
      </c>
      <c r="R128" s="609">
        <f t="shared" si="69"/>
        <v>0</v>
      </c>
      <c r="S128" s="622">
        <f t="shared" si="69"/>
        <v>0</v>
      </c>
      <c r="T128" s="608">
        <f t="shared" si="69"/>
        <v>0</v>
      </c>
      <c r="U128" s="609">
        <f t="shared" si="69"/>
        <v>0</v>
      </c>
      <c r="V128" s="622">
        <f t="shared" si="69"/>
        <v>0</v>
      </c>
      <c r="W128" s="621">
        <f t="shared" si="69"/>
        <v>0</v>
      </c>
      <c r="X128" s="609">
        <f t="shared" si="69"/>
        <v>0</v>
      </c>
      <c r="Y128" s="622">
        <f t="shared" si="69"/>
        <v>0</v>
      </c>
      <c r="Z128" s="608">
        <f t="shared" si="69"/>
        <v>0</v>
      </c>
      <c r="AA128" s="609">
        <f t="shared" si="69"/>
        <v>0</v>
      </c>
      <c r="AB128" s="622">
        <f t="shared" si="69"/>
        <v>0</v>
      </c>
      <c r="AC128" s="586">
        <f t="shared" ref="AC128:AC137" si="70">G128+M128+S128+Y128</f>
        <v>63160</v>
      </c>
      <c r="AD128" s="587">
        <f t="shared" ref="AD128:AD137" si="71">J128+P128+V128+AB128</f>
        <v>69110</v>
      </c>
      <c r="AE128" s="587">
        <f t="shared" ref="AE128:AE137" si="72">AC128-AD128</f>
        <v>-5950</v>
      </c>
      <c r="AF128" s="589">
        <f t="shared" ref="AF128:AF137" si="73">AE128/AC128</f>
        <v>-9.420519316022799E-2</v>
      </c>
      <c r="AG128" s="302"/>
    </row>
    <row r="129" spans="1:33" ht="38.25" customHeight="1" x14ac:dyDescent="0.2">
      <c r="A129" s="265" t="s">
        <v>100</v>
      </c>
      <c r="B129" s="309" t="s">
        <v>101</v>
      </c>
      <c r="C129" s="794" t="s">
        <v>232</v>
      </c>
      <c r="D129" s="485" t="s">
        <v>131</v>
      </c>
      <c r="E129" s="797">
        <v>1</v>
      </c>
      <c r="F129" s="311">
        <v>20000</v>
      </c>
      <c r="G129" s="312">
        <f t="shared" ref="G129:G136" si="74">E129*F129</f>
        <v>20000</v>
      </c>
      <c r="H129" s="310">
        <v>1</v>
      </c>
      <c r="I129" s="313">
        <v>21000</v>
      </c>
      <c r="J129" s="312">
        <f t="shared" ref="J129:J136" si="75">H129*I129</f>
        <v>21000</v>
      </c>
      <c r="K129" s="617"/>
      <c r="L129" s="558"/>
      <c r="M129" s="560">
        <f t="shared" ref="M129:M136" si="76">K129*L129</f>
        <v>0</v>
      </c>
      <c r="N129" s="557"/>
      <c r="O129" s="558"/>
      <c r="P129" s="560">
        <f t="shared" ref="P129:P136" si="77">N129*O129</f>
        <v>0</v>
      </c>
      <c r="Q129" s="617"/>
      <c r="R129" s="558"/>
      <c r="S129" s="560">
        <f t="shared" ref="S129:S136" si="78">Q129*R129</f>
        <v>0</v>
      </c>
      <c r="T129" s="557"/>
      <c r="U129" s="558"/>
      <c r="V129" s="560">
        <f t="shared" ref="V129:V136" si="79">T129*U129</f>
        <v>0</v>
      </c>
      <c r="W129" s="617"/>
      <c r="X129" s="558"/>
      <c r="Y129" s="560">
        <f t="shared" ref="Y129:Y136" si="80">W129*X129</f>
        <v>0</v>
      </c>
      <c r="Z129" s="557"/>
      <c r="AA129" s="558"/>
      <c r="AB129" s="560">
        <f t="shared" ref="AB129:AB136" si="81">Z129*AA129</f>
        <v>0</v>
      </c>
      <c r="AC129" s="561">
        <f t="shared" si="70"/>
        <v>20000</v>
      </c>
      <c r="AD129" s="562">
        <f t="shared" si="71"/>
        <v>21000</v>
      </c>
      <c r="AE129" s="596">
        <f t="shared" si="72"/>
        <v>-1000</v>
      </c>
      <c r="AF129" s="564">
        <f t="shared" si="73"/>
        <v>-0.05</v>
      </c>
      <c r="AG129" s="314" t="s">
        <v>567</v>
      </c>
    </row>
    <row r="130" spans="1:33" ht="38.25" customHeight="1" x14ac:dyDescent="0.2">
      <c r="A130" s="265" t="s">
        <v>100</v>
      </c>
      <c r="B130" s="309" t="s">
        <v>104</v>
      </c>
      <c r="C130" s="794" t="s">
        <v>233</v>
      </c>
      <c r="D130" s="485" t="s">
        <v>131</v>
      </c>
      <c r="E130" s="449">
        <v>800</v>
      </c>
      <c r="F130" s="224">
        <v>12</v>
      </c>
      <c r="G130" s="219">
        <f t="shared" si="74"/>
        <v>9600</v>
      </c>
      <c r="H130" s="316">
        <v>1000</v>
      </c>
      <c r="I130" s="317">
        <v>7</v>
      </c>
      <c r="J130" s="219">
        <f t="shared" si="75"/>
        <v>7000</v>
      </c>
      <c r="K130" s="617"/>
      <c r="L130" s="558"/>
      <c r="M130" s="560">
        <f t="shared" si="76"/>
        <v>0</v>
      </c>
      <c r="N130" s="557"/>
      <c r="O130" s="558"/>
      <c r="P130" s="560">
        <f t="shared" si="77"/>
        <v>0</v>
      </c>
      <c r="Q130" s="617"/>
      <c r="R130" s="558"/>
      <c r="S130" s="560">
        <f t="shared" si="78"/>
        <v>0</v>
      </c>
      <c r="T130" s="557"/>
      <c r="U130" s="558"/>
      <c r="V130" s="560">
        <f t="shared" si="79"/>
        <v>0</v>
      </c>
      <c r="W130" s="617"/>
      <c r="X130" s="558"/>
      <c r="Y130" s="560">
        <f t="shared" si="80"/>
        <v>0</v>
      </c>
      <c r="Z130" s="557"/>
      <c r="AA130" s="558"/>
      <c r="AB130" s="560">
        <f t="shared" si="81"/>
        <v>0</v>
      </c>
      <c r="AC130" s="561">
        <f t="shared" si="70"/>
        <v>9600</v>
      </c>
      <c r="AD130" s="562">
        <f t="shared" si="71"/>
        <v>7000</v>
      </c>
      <c r="AE130" s="596">
        <f t="shared" si="72"/>
        <v>2600</v>
      </c>
      <c r="AF130" s="564">
        <f t="shared" si="73"/>
        <v>0.27083333333333331</v>
      </c>
      <c r="AG130" s="318" t="s">
        <v>568</v>
      </c>
    </row>
    <row r="131" spans="1:33" ht="48" customHeight="1" x14ac:dyDescent="0.2">
      <c r="A131" s="265" t="s">
        <v>100</v>
      </c>
      <c r="B131" s="309" t="s">
        <v>106</v>
      </c>
      <c r="C131" s="794" t="s">
        <v>235</v>
      </c>
      <c r="D131" s="485" t="s">
        <v>131</v>
      </c>
      <c r="E131" s="449">
        <v>2</v>
      </c>
      <c r="F131" s="224">
        <v>310</v>
      </c>
      <c r="G131" s="219">
        <f t="shared" si="74"/>
        <v>620</v>
      </c>
      <c r="H131" s="315">
        <v>2</v>
      </c>
      <c r="I131" s="319">
        <v>370</v>
      </c>
      <c r="J131" s="219">
        <f t="shared" si="75"/>
        <v>740</v>
      </c>
      <c r="K131" s="617"/>
      <c r="L131" s="558"/>
      <c r="M131" s="560">
        <f t="shared" si="76"/>
        <v>0</v>
      </c>
      <c r="N131" s="557"/>
      <c r="O131" s="558"/>
      <c r="P131" s="560">
        <f t="shared" si="77"/>
        <v>0</v>
      </c>
      <c r="Q131" s="617"/>
      <c r="R131" s="558"/>
      <c r="S131" s="560">
        <f t="shared" si="78"/>
        <v>0</v>
      </c>
      <c r="T131" s="557"/>
      <c r="U131" s="558"/>
      <c r="V131" s="560">
        <f t="shared" si="79"/>
        <v>0</v>
      </c>
      <c r="W131" s="617"/>
      <c r="X131" s="558"/>
      <c r="Y131" s="560">
        <f t="shared" si="80"/>
        <v>0</v>
      </c>
      <c r="Z131" s="557"/>
      <c r="AA131" s="558"/>
      <c r="AB131" s="560">
        <f t="shared" si="81"/>
        <v>0</v>
      </c>
      <c r="AC131" s="561">
        <f t="shared" si="70"/>
        <v>620</v>
      </c>
      <c r="AD131" s="562">
        <f t="shared" si="71"/>
        <v>740</v>
      </c>
      <c r="AE131" s="596">
        <f t="shared" si="72"/>
        <v>-120</v>
      </c>
      <c r="AF131" s="564">
        <f t="shared" si="73"/>
        <v>-0.19354838709677419</v>
      </c>
      <c r="AG131" s="318" t="s">
        <v>568</v>
      </c>
    </row>
    <row r="132" spans="1:33" ht="69.75" customHeight="1" x14ac:dyDescent="0.2">
      <c r="A132" s="265" t="s">
        <v>100</v>
      </c>
      <c r="B132" s="309" t="s">
        <v>108</v>
      </c>
      <c r="C132" s="795" t="s">
        <v>236</v>
      </c>
      <c r="D132" s="485" t="s">
        <v>131</v>
      </c>
      <c r="E132" s="449">
        <v>500</v>
      </c>
      <c r="F132" s="224">
        <v>4.8</v>
      </c>
      <c r="G132" s="219">
        <f t="shared" si="74"/>
        <v>2400</v>
      </c>
      <c r="H132" s="316">
        <v>1000</v>
      </c>
      <c r="I132" s="224">
        <v>4</v>
      </c>
      <c r="J132" s="219">
        <f t="shared" si="75"/>
        <v>4000</v>
      </c>
      <c r="K132" s="617"/>
      <c r="L132" s="558"/>
      <c r="M132" s="560">
        <f t="shared" si="76"/>
        <v>0</v>
      </c>
      <c r="N132" s="557"/>
      <c r="O132" s="558"/>
      <c r="P132" s="560">
        <f t="shared" si="77"/>
        <v>0</v>
      </c>
      <c r="Q132" s="617"/>
      <c r="R132" s="558"/>
      <c r="S132" s="560">
        <f t="shared" si="78"/>
        <v>0</v>
      </c>
      <c r="T132" s="557"/>
      <c r="U132" s="558"/>
      <c r="V132" s="560">
        <f t="shared" si="79"/>
        <v>0</v>
      </c>
      <c r="W132" s="617"/>
      <c r="X132" s="558"/>
      <c r="Y132" s="560">
        <f t="shared" si="80"/>
        <v>0</v>
      </c>
      <c r="Z132" s="557"/>
      <c r="AA132" s="558"/>
      <c r="AB132" s="560">
        <f t="shared" si="81"/>
        <v>0</v>
      </c>
      <c r="AC132" s="561">
        <f t="shared" si="70"/>
        <v>2400</v>
      </c>
      <c r="AD132" s="562">
        <f t="shared" si="71"/>
        <v>4000</v>
      </c>
      <c r="AE132" s="596">
        <f t="shared" si="72"/>
        <v>-1600</v>
      </c>
      <c r="AF132" s="564">
        <f t="shared" si="73"/>
        <v>-0.66666666666666663</v>
      </c>
      <c r="AG132" s="318" t="s">
        <v>569</v>
      </c>
    </row>
    <row r="133" spans="1:33" ht="36.75" customHeight="1" x14ac:dyDescent="0.2">
      <c r="A133" s="265" t="s">
        <v>100</v>
      </c>
      <c r="B133" s="320" t="s">
        <v>110</v>
      </c>
      <c r="C133" s="794" t="s">
        <v>237</v>
      </c>
      <c r="D133" s="485" t="s">
        <v>131</v>
      </c>
      <c r="E133" s="449">
        <v>1000</v>
      </c>
      <c r="F133" s="224">
        <v>0.44</v>
      </c>
      <c r="G133" s="219">
        <f t="shared" si="74"/>
        <v>440</v>
      </c>
      <c r="H133" s="316">
        <v>1000</v>
      </c>
      <c r="I133" s="319">
        <v>0.6</v>
      </c>
      <c r="J133" s="219">
        <f t="shared" si="75"/>
        <v>600</v>
      </c>
      <c r="K133" s="617"/>
      <c r="L133" s="558"/>
      <c r="M133" s="560">
        <f t="shared" si="76"/>
        <v>0</v>
      </c>
      <c r="N133" s="557"/>
      <c r="O133" s="558"/>
      <c r="P133" s="560">
        <f t="shared" si="77"/>
        <v>0</v>
      </c>
      <c r="Q133" s="617"/>
      <c r="R133" s="558"/>
      <c r="S133" s="560">
        <f t="shared" si="78"/>
        <v>0</v>
      </c>
      <c r="T133" s="557"/>
      <c r="U133" s="558"/>
      <c r="V133" s="560">
        <f t="shared" si="79"/>
        <v>0</v>
      </c>
      <c r="W133" s="617"/>
      <c r="X133" s="558"/>
      <c r="Y133" s="560">
        <f t="shared" si="80"/>
        <v>0</v>
      </c>
      <c r="Z133" s="557"/>
      <c r="AA133" s="558"/>
      <c r="AB133" s="560">
        <f t="shared" si="81"/>
        <v>0</v>
      </c>
      <c r="AC133" s="561">
        <f t="shared" si="70"/>
        <v>440</v>
      </c>
      <c r="AD133" s="562">
        <f t="shared" si="71"/>
        <v>600</v>
      </c>
      <c r="AE133" s="596">
        <f t="shared" si="72"/>
        <v>-160</v>
      </c>
      <c r="AF133" s="564">
        <f t="shared" si="73"/>
        <v>-0.36363636363636365</v>
      </c>
      <c r="AG133" s="318" t="s">
        <v>568</v>
      </c>
    </row>
    <row r="134" spans="1:33" ht="29.25" customHeight="1" x14ac:dyDescent="0.2">
      <c r="A134" s="265" t="s">
        <v>100</v>
      </c>
      <c r="B134" s="309" t="s">
        <v>112</v>
      </c>
      <c r="C134" s="794" t="s">
        <v>572</v>
      </c>
      <c r="D134" s="485" t="s">
        <v>131</v>
      </c>
      <c r="E134" s="798">
        <v>300</v>
      </c>
      <c r="F134" s="322">
        <v>79</v>
      </c>
      <c r="G134" s="219">
        <f t="shared" si="74"/>
        <v>23700</v>
      </c>
      <c r="H134" s="323">
        <v>370</v>
      </c>
      <c r="I134" s="322">
        <v>81</v>
      </c>
      <c r="J134" s="219">
        <f t="shared" si="75"/>
        <v>29970</v>
      </c>
      <c r="K134" s="617"/>
      <c r="L134" s="558"/>
      <c r="M134" s="560">
        <f t="shared" si="76"/>
        <v>0</v>
      </c>
      <c r="N134" s="557"/>
      <c r="O134" s="558"/>
      <c r="P134" s="560">
        <f t="shared" si="77"/>
        <v>0</v>
      </c>
      <c r="Q134" s="617"/>
      <c r="R134" s="558"/>
      <c r="S134" s="560">
        <f t="shared" si="78"/>
        <v>0</v>
      </c>
      <c r="T134" s="557"/>
      <c r="U134" s="558"/>
      <c r="V134" s="560">
        <f t="shared" si="79"/>
        <v>0</v>
      </c>
      <c r="W134" s="617"/>
      <c r="X134" s="558"/>
      <c r="Y134" s="560">
        <f t="shared" si="80"/>
        <v>0</v>
      </c>
      <c r="Z134" s="557"/>
      <c r="AA134" s="558"/>
      <c r="AB134" s="560">
        <f t="shared" si="81"/>
        <v>0</v>
      </c>
      <c r="AC134" s="561">
        <f t="shared" si="70"/>
        <v>23700</v>
      </c>
      <c r="AD134" s="562">
        <f t="shared" si="71"/>
        <v>29970</v>
      </c>
      <c r="AE134" s="596">
        <f t="shared" si="72"/>
        <v>-6270</v>
      </c>
      <c r="AF134" s="564">
        <f t="shared" si="73"/>
        <v>-0.26455696202531648</v>
      </c>
      <c r="AG134" s="318" t="s">
        <v>570</v>
      </c>
    </row>
    <row r="135" spans="1:33" ht="42.75" customHeight="1" x14ac:dyDescent="0.2">
      <c r="A135" s="265" t="s">
        <v>100</v>
      </c>
      <c r="B135" s="309" t="s">
        <v>188</v>
      </c>
      <c r="C135" s="794" t="s">
        <v>573</v>
      </c>
      <c r="D135" s="485" t="s">
        <v>131</v>
      </c>
      <c r="E135" s="798">
        <v>3</v>
      </c>
      <c r="F135" s="322">
        <v>900</v>
      </c>
      <c r="G135" s="219">
        <f t="shared" si="74"/>
        <v>2700</v>
      </c>
      <c r="H135" s="321">
        <v>4</v>
      </c>
      <c r="I135" s="322">
        <v>200</v>
      </c>
      <c r="J135" s="219">
        <f t="shared" si="75"/>
        <v>800</v>
      </c>
      <c r="K135" s="617"/>
      <c r="L135" s="558"/>
      <c r="M135" s="560">
        <f t="shared" si="76"/>
        <v>0</v>
      </c>
      <c r="N135" s="557"/>
      <c r="O135" s="558"/>
      <c r="P135" s="560">
        <f t="shared" si="77"/>
        <v>0</v>
      </c>
      <c r="Q135" s="617"/>
      <c r="R135" s="558"/>
      <c r="S135" s="560">
        <f t="shared" si="78"/>
        <v>0</v>
      </c>
      <c r="T135" s="557"/>
      <c r="U135" s="558"/>
      <c r="V135" s="560">
        <f t="shared" si="79"/>
        <v>0</v>
      </c>
      <c r="W135" s="617"/>
      <c r="X135" s="558"/>
      <c r="Y135" s="560">
        <f t="shared" si="80"/>
        <v>0</v>
      </c>
      <c r="Z135" s="557"/>
      <c r="AA135" s="558"/>
      <c r="AB135" s="560">
        <f t="shared" si="81"/>
        <v>0</v>
      </c>
      <c r="AC135" s="561">
        <f t="shared" si="70"/>
        <v>2700</v>
      </c>
      <c r="AD135" s="562">
        <f t="shared" si="71"/>
        <v>800</v>
      </c>
      <c r="AE135" s="596">
        <f t="shared" si="72"/>
        <v>1900</v>
      </c>
      <c r="AF135" s="564">
        <f t="shared" si="73"/>
        <v>0.70370370370370372</v>
      </c>
      <c r="AG135" s="318" t="s">
        <v>568</v>
      </c>
    </row>
    <row r="136" spans="1:33" ht="38.25" customHeight="1" thickBot="1" x14ac:dyDescent="0.25">
      <c r="A136" s="265" t="s">
        <v>100</v>
      </c>
      <c r="B136" s="309" t="s">
        <v>190</v>
      </c>
      <c r="C136" s="794" t="s">
        <v>239</v>
      </c>
      <c r="D136" s="490" t="s">
        <v>131</v>
      </c>
      <c r="E136" s="799">
        <v>1</v>
      </c>
      <c r="F136" s="325">
        <v>3700</v>
      </c>
      <c r="G136" s="233">
        <f t="shared" si="74"/>
        <v>3700</v>
      </c>
      <c r="H136" s="324">
        <v>1</v>
      </c>
      <c r="I136" s="326">
        <v>5000</v>
      </c>
      <c r="J136" s="233">
        <f t="shared" si="75"/>
        <v>5000</v>
      </c>
      <c r="K136" s="617"/>
      <c r="L136" s="558"/>
      <c r="M136" s="560">
        <f t="shared" si="76"/>
        <v>0</v>
      </c>
      <c r="N136" s="557"/>
      <c r="O136" s="558"/>
      <c r="P136" s="560">
        <f t="shared" si="77"/>
        <v>0</v>
      </c>
      <c r="Q136" s="617"/>
      <c r="R136" s="558"/>
      <c r="S136" s="560">
        <f t="shared" si="78"/>
        <v>0</v>
      </c>
      <c r="T136" s="557"/>
      <c r="U136" s="558"/>
      <c r="V136" s="560">
        <f t="shared" si="79"/>
        <v>0</v>
      </c>
      <c r="W136" s="617"/>
      <c r="X136" s="558"/>
      <c r="Y136" s="560">
        <f t="shared" si="80"/>
        <v>0</v>
      </c>
      <c r="Z136" s="557"/>
      <c r="AA136" s="558"/>
      <c r="AB136" s="560">
        <f t="shared" si="81"/>
        <v>0</v>
      </c>
      <c r="AC136" s="561">
        <f t="shared" si="70"/>
        <v>3700</v>
      </c>
      <c r="AD136" s="562">
        <f t="shared" si="71"/>
        <v>5000</v>
      </c>
      <c r="AE136" s="596">
        <f t="shared" si="72"/>
        <v>-1300</v>
      </c>
      <c r="AF136" s="564">
        <f t="shared" si="73"/>
        <v>-0.35135135135135137</v>
      </c>
      <c r="AG136" s="318" t="s">
        <v>571</v>
      </c>
    </row>
    <row r="137" spans="1:33" ht="30" customHeight="1" thickBot="1" x14ac:dyDescent="0.25">
      <c r="A137" s="435" t="s">
        <v>240</v>
      </c>
      <c r="B137" s="436"/>
      <c r="C137" s="497"/>
      <c r="D137" s="675"/>
      <c r="E137" s="681">
        <f t="shared" ref="E137:AB137" si="82">E128</f>
        <v>2607</v>
      </c>
      <c r="F137" s="682">
        <f t="shared" si="82"/>
        <v>25006.239999999998</v>
      </c>
      <c r="G137" s="683">
        <f t="shared" si="82"/>
        <v>63160</v>
      </c>
      <c r="H137" s="684">
        <f t="shared" si="82"/>
        <v>3378</v>
      </c>
      <c r="I137" s="685">
        <f t="shared" si="82"/>
        <v>26662.6</v>
      </c>
      <c r="J137" s="686">
        <f t="shared" si="82"/>
        <v>69110</v>
      </c>
      <c r="K137" s="653">
        <f t="shared" si="82"/>
        <v>0</v>
      </c>
      <c r="L137" s="648">
        <f t="shared" si="82"/>
        <v>0</v>
      </c>
      <c r="M137" s="654">
        <f t="shared" si="82"/>
        <v>0</v>
      </c>
      <c r="N137" s="647">
        <f t="shared" si="82"/>
        <v>0</v>
      </c>
      <c r="O137" s="648">
        <f t="shared" si="82"/>
        <v>0</v>
      </c>
      <c r="P137" s="654">
        <f t="shared" si="82"/>
        <v>0</v>
      </c>
      <c r="Q137" s="653">
        <f t="shared" si="82"/>
        <v>0</v>
      </c>
      <c r="R137" s="648">
        <f t="shared" si="82"/>
        <v>0</v>
      </c>
      <c r="S137" s="654">
        <f t="shared" si="82"/>
        <v>0</v>
      </c>
      <c r="T137" s="647">
        <f t="shared" si="82"/>
        <v>0</v>
      </c>
      <c r="U137" s="648">
        <f t="shared" si="82"/>
        <v>0</v>
      </c>
      <c r="V137" s="654">
        <f t="shared" si="82"/>
        <v>0</v>
      </c>
      <c r="W137" s="653">
        <f t="shared" si="82"/>
        <v>0</v>
      </c>
      <c r="X137" s="648">
        <f t="shared" si="82"/>
        <v>0</v>
      </c>
      <c r="Y137" s="654">
        <f t="shared" si="82"/>
        <v>0</v>
      </c>
      <c r="Z137" s="647">
        <f t="shared" si="82"/>
        <v>0</v>
      </c>
      <c r="AA137" s="648">
        <f t="shared" si="82"/>
        <v>0</v>
      </c>
      <c r="AB137" s="654">
        <f t="shared" si="82"/>
        <v>0</v>
      </c>
      <c r="AC137" s="647">
        <f t="shared" si="70"/>
        <v>63160</v>
      </c>
      <c r="AD137" s="663">
        <f t="shared" si="71"/>
        <v>69110</v>
      </c>
      <c r="AE137" s="654">
        <f t="shared" si="72"/>
        <v>-5950</v>
      </c>
      <c r="AF137" s="687">
        <f t="shared" si="73"/>
        <v>-9.420519316022799E-2</v>
      </c>
      <c r="AG137" s="437"/>
    </row>
    <row r="138" spans="1:33" ht="30" customHeight="1" thickBot="1" x14ac:dyDescent="0.25">
      <c r="A138" s="419" t="s">
        <v>95</v>
      </c>
      <c r="B138" s="413" t="s">
        <v>25</v>
      </c>
      <c r="C138" s="498" t="s">
        <v>241</v>
      </c>
      <c r="D138" s="499"/>
      <c r="E138" s="688"/>
      <c r="F138" s="689"/>
      <c r="G138" s="689"/>
      <c r="H138" s="688"/>
      <c r="I138" s="689"/>
      <c r="J138" s="689"/>
      <c r="K138" s="689"/>
      <c r="L138" s="689"/>
      <c r="M138" s="690"/>
      <c r="N138" s="688"/>
      <c r="O138" s="689"/>
      <c r="P138" s="690"/>
      <c r="Q138" s="689"/>
      <c r="R138" s="689"/>
      <c r="S138" s="690"/>
      <c r="T138" s="688"/>
      <c r="U138" s="689"/>
      <c r="V138" s="690"/>
      <c r="W138" s="689"/>
      <c r="X138" s="689"/>
      <c r="Y138" s="690"/>
      <c r="Z138" s="688"/>
      <c r="AA138" s="689"/>
      <c r="AB138" s="689"/>
      <c r="AC138" s="665"/>
      <c r="AD138" s="666"/>
      <c r="AE138" s="666"/>
      <c r="AF138" s="691"/>
      <c r="AG138" s="414"/>
    </row>
    <row r="139" spans="1:33" ht="82.5" customHeight="1" thickBot="1" x14ac:dyDescent="0.25">
      <c r="A139" s="262" t="s">
        <v>100</v>
      </c>
      <c r="B139" s="58" t="s">
        <v>101</v>
      </c>
      <c r="C139" s="784" t="s">
        <v>242</v>
      </c>
      <c r="D139" s="791" t="s">
        <v>291</v>
      </c>
      <c r="E139" s="375">
        <v>1</v>
      </c>
      <c r="F139" s="376">
        <v>29000</v>
      </c>
      <c r="G139" s="56">
        <f t="shared" ref="G139:G164" si="83">E139*F139</f>
        <v>29000</v>
      </c>
      <c r="H139" s="375">
        <v>1</v>
      </c>
      <c r="I139" s="376">
        <v>24500</v>
      </c>
      <c r="J139" s="56">
        <f t="shared" ref="J139:J164" si="84">H139*I139</f>
        <v>24500</v>
      </c>
      <c r="K139" s="692"/>
      <c r="L139" s="693"/>
      <c r="M139" s="694">
        <f t="shared" ref="M139:M164" si="85">K139*L139</f>
        <v>0</v>
      </c>
      <c r="N139" s="695"/>
      <c r="O139" s="693"/>
      <c r="P139" s="694">
        <f t="shared" ref="P139:P164" si="86">N139*O139</f>
        <v>0</v>
      </c>
      <c r="Q139" s="692"/>
      <c r="R139" s="693"/>
      <c r="S139" s="694">
        <f t="shared" ref="S139:S164" si="87">Q139*R139</f>
        <v>0</v>
      </c>
      <c r="T139" s="695"/>
      <c r="U139" s="693"/>
      <c r="V139" s="694">
        <f t="shared" ref="V139:V164" si="88">T139*U139</f>
        <v>0</v>
      </c>
      <c r="W139" s="692"/>
      <c r="X139" s="693"/>
      <c r="Y139" s="694">
        <f t="shared" ref="Y139:Y164" si="89">W139*X139</f>
        <v>0</v>
      </c>
      <c r="Z139" s="695"/>
      <c r="AA139" s="693"/>
      <c r="AB139" s="694">
        <f t="shared" ref="AB139:AB164" si="90">Z139*AA139</f>
        <v>0</v>
      </c>
      <c r="AC139" s="377">
        <f t="shared" ref="AC139:AC164" si="91">G139+M139+S139+Y139</f>
        <v>29000</v>
      </c>
      <c r="AD139" s="378">
        <f t="shared" ref="AD139:AD164" si="92">J139+P139+V139+AB139</f>
        <v>24500</v>
      </c>
      <c r="AE139" s="379">
        <f t="shared" ref="AE139:AE164" si="93">AC139-AD139</f>
        <v>4500</v>
      </c>
      <c r="AF139" s="380">
        <f t="shared" ref="AF139:AF164" si="94">AE139/AC139</f>
        <v>0.15517241379310345</v>
      </c>
      <c r="AG139" s="433"/>
    </row>
    <row r="140" spans="1:33" ht="75.75" customHeight="1" thickBot="1" x14ac:dyDescent="0.25">
      <c r="A140" s="265" t="s">
        <v>100</v>
      </c>
      <c r="B140" s="60" t="s">
        <v>104</v>
      </c>
      <c r="C140" s="785" t="s">
        <v>243</v>
      </c>
      <c r="D140" s="792" t="s">
        <v>291</v>
      </c>
      <c r="E140" s="381">
        <v>4</v>
      </c>
      <c r="F140" s="376">
        <v>500</v>
      </c>
      <c r="G140" s="56">
        <f t="shared" si="83"/>
        <v>2000</v>
      </c>
      <c r="H140" s="375">
        <v>4</v>
      </c>
      <c r="I140" s="376">
        <v>500</v>
      </c>
      <c r="J140" s="56">
        <f t="shared" si="84"/>
        <v>2000</v>
      </c>
      <c r="K140" s="696"/>
      <c r="L140" s="362"/>
      <c r="M140" s="363">
        <f t="shared" si="85"/>
        <v>0</v>
      </c>
      <c r="N140" s="361"/>
      <c r="O140" s="362"/>
      <c r="P140" s="363">
        <f t="shared" si="86"/>
        <v>0</v>
      </c>
      <c r="Q140" s="696"/>
      <c r="R140" s="362"/>
      <c r="S140" s="363">
        <f t="shared" si="87"/>
        <v>0</v>
      </c>
      <c r="T140" s="361"/>
      <c r="U140" s="362"/>
      <c r="V140" s="363">
        <f t="shared" si="88"/>
        <v>0</v>
      </c>
      <c r="W140" s="696"/>
      <c r="X140" s="362"/>
      <c r="Y140" s="363">
        <f t="shared" si="89"/>
        <v>0</v>
      </c>
      <c r="Z140" s="361"/>
      <c r="AA140" s="362"/>
      <c r="AB140" s="363">
        <f t="shared" si="90"/>
        <v>0</v>
      </c>
      <c r="AC140" s="382">
        <f t="shared" si="91"/>
        <v>2000</v>
      </c>
      <c r="AD140" s="383">
        <f t="shared" si="92"/>
        <v>2000</v>
      </c>
      <c r="AE140" s="384">
        <f t="shared" si="93"/>
        <v>0</v>
      </c>
      <c r="AF140" s="355">
        <f t="shared" si="94"/>
        <v>0</v>
      </c>
      <c r="AG140" s="434"/>
    </row>
    <row r="141" spans="1:33" ht="66.75" customHeight="1" thickBot="1" x14ac:dyDescent="0.25">
      <c r="A141" s="265" t="s">
        <v>100</v>
      </c>
      <c r="B141" s="61" t="s">
        <v>106</v>
      </c>
      <c r="C141" s="512" t="s">
        <v>244</v>
      </c>
      <c r="D141" s="792" t="s">
        <v>291</v>
      </c>
      <c r="E141" s="351">
        <v>9</v>
      </c>
      <c r="F141" s="346">
        <v>300</v>
      </c>
      <c r="G141" s="352">
        <f t="shared" si="83"/>
        <v>2700</v>
      </c>
      <c r="H141" s="351">
        <v>4</v>
      </c>
      <c r="I141" s="358">
        <v>500</v>
      </c>
      <c r="J141" s="352">
        <f t="shared" si="84"/>
        <v>2000</v>
      </c>
      <c r="K141" s="696"/>
      <c r="L141" s="362"/>
      <c r="M141" s="363">
        <f t="shared" si="85"/>
        <v>0</v>
      </c>
      <c r="N141" s="361"/>
      <c r="O141" s="362"/>
      <c r="P141" s="363">
        <f t="shared" si="86"/>
        <v>0</v>
      </c>
      <c r="Q141" s="696"/>
      <c r="R141" s="362"/>
      <c r="S141" s="363">
        <f t="shared" si="87"/>
        <v>0</v>
      </c>
      <c r="T141" s="361"/>
      <c r="U141" s="362"/>
      <c r="V141" s="363">
        <f t="shared" si="88"/>
        <v>0</v>
      </c>
      <c r="W141" s="696"/>
      <c r="X141" s="362"/>
      <c r="Y141" s="363">
        <f t="shared" si="89"/>
        <v>0</v>
      </c>
      <c r="Z141" s="361"/>
      <c r="AA141" s="362"/>
      <c r="AB141" s="363">
        <f t="shared" si="90"/>
        <v>0</v>
      </c>
      <c r="AC141" s="382">
        <f t="shared" si="91"/>
        <v>2700</v>
      </c>
      <c r="AD141" s="383">
        <f t="shared" si="92"/>
        <v>2000</v>
      </c>
      <c r="AE141" s="384">
        <f t="shared" si="93"/>
        <v>700</v>
      </c>
      <c r="AF141" s="355">
        <f t="shared" si="94"/>
        <v>0.25925925925925924</v>
      </c>
      <c r="AG141" s="318"/>
    </row>
    <row r="142" spans="1:33" ht="62.25" customHeight="1" thickBot="1" x14ac:dyDescent="0.25">
      <c r="A142" s="262" t="s">
        <v>100</v>
      </c>
      <c r="B142" s="61" t="s">
        <v>108</v>
      </c>
      <c r="C142" s="512" t="s">
        <v>245</v>
      </c>
      <c r="D142" s="792" t="s">
        <v>291</v>
      </c>
      <c r="E142" s="351">
        <v>8</v>
      </c>
      <c r="F142" s="346">
        <v>700</v>
      </c>
      <c r="G142" s="352">
        <f t="shared" si="83"/>
        <v>5600</v>
      </c>
      <c r="H142" s="385">
        <v>8</v>
      </c>
      <c r="I142" s="358">
        <v>500</v>
      </c>
      <c r="J142" s="352">
        <f t="shared" si="84"/>
        <v>4000</v>
      </c>
      <c r="K142" s="692"/>
      <c r="L142" s="693"/>
      <c r="M142" s="694">
        <f t="shared" si="85"/>
        <v>0</v>
      </c>
      <c r="N142" s="695"/>
      <c r="O142" s="693"/>
      <c r="P142" s="694">
        <f t="shared" si="86"/>
        <v>0</v>
      </c>
      <c r="Q142" s="692"/>
      <c r="R142" s="693"/>
      <c r="S142" s="694">
        <f t="shared" si="87"/>
        <v>0</v>
      </c>
      <c r="T142" s="695"/>
      <c r="U142" s="693"/>
      <c r="V142" s="694">
        <f t="shared" si="88"/>
        <v>0</v>
      </c>
      <c r="W142" s="692"/>
      <c r="X142" s="693"/>
      <c r="Y142" s="694">
        <f t="shared" si="89"/>
        <v>0</v>
      </c>
      <c r="Z142" s="695"/>
      <c r="AA142" s="693"/>
      <c r="AB142" s="694">
        <f t="shared" si="90"/>
        <v>0</v>
      </c>
      <c r="AC142" s="377">
        <f t="shared" si="91"/>
        <v>5600</v>
      </c>
      <c r="AD142" s="378">
        <f t="shared" si="92"/>
        <v>4000</v>
      </c>
      <c r="AE142" s="379">
        <f t="shared" si="93"/>
        <v>1600</v>
      </c>
      <c r="AF142" s="380">
        <f t="shared" si="94"/>
        <v>0.2857142857142857</v>
      </c>
      <c r="AG142" s="234"/>
    </row>
    <row r="143" spans="1:33" ht="47.25" customHeight="1" thickBot="1" x14ac:dyDescent="0.25">
      <c r="A143" s="265" t="s">
        <v>100</v>
      </c>
      <c r="B143" s="61" t="s">
        <v>110</v>
      </c>
      <c r="C143" s="501" t="s">
        <v>246</v>
      </c>
      <c r="D143" s="792" t="s">
        <v>291</v>
      </c>
      <c r="E143" s="351">
        <v>4</v>
      </c>
      <c r="F143" s="346">
        <v>600</v>
      </c>
      <c r="G143" s="352">
        <f t="shared" si="83"/>
        <v>2400</v>
      </c>
      <c r="H143" s="351">
        <v>5</v>
      </c>
      <c r="I143" s="346">
        <v>600</v>
      </c>
      <c r="J143" s="352">
        <f t="shared" si="84"/>
        <v>3000</v>
      </c>
      <c r="K143" s="696"/>
      <c r="L143" s="362"/>
      <c r="M143" s="363">
        <f t="shared" si="85"/>
        <v>0</v>
      </c>
      <c r="N143" s="361"/>
      <c r="O143" s="362"/>
      <c r="P143" s="363">
        <f t="shared" si="86"/>
        <v>0</v>
      </c>
      <c r="Q143" s="696"/>
      <c r="R143" s="362"/>
      <c r="S143" s="363">
        <f t="shared" si="87"/>
        <v>0</v>
      </c>
      <c r="T143" s="361"/>
      <c r="U143" s="362"/>
      <c r="V143" s="363">
        <f t="shared" si="88"/>
        <v>0</v>
      </c>
      <c r="W143" s="696"/>
      <c r="X143" s="362"/>
      <c r="Y143" s="363">
        <f t="shared" si="89"/>
        <v>0</v>
      </c>
      <c r="Z143" s="361"/>
      <c r="AA143" s="362"/>
      <c r="AB143" s="363">
        <f t="shared" si="90"/>
        <v>0</v>
      </c>
      <c r="AC143" s="382">
        <f t="shared" si="91"/>
        <v>2400</v>
      </c>
      <c r="AD143" s="383">
        <f t="shared" si="92"/>
        <v>3000</v>
      </c>
      <c r="AE143" s="384">
        <f t="shared" si="93"/>
        <v>-600</v>
      </c>
      <c r="AF143" s="355">
        <f t="shared" si="94"/>
        <v>-0.25</v>
      </c>
      <c r="AG143" s="234" t="s">
        <v>574</v>
      </c>
    </row>
    <row r="144" spans="1:33" ht="32.25" customHeight="1" thickBot="1" x14ac:dyDescent="0.25">
      <c r="A144" s="265" t="s">
        <v>100</v>
      </c>
      <c r="B144" s="62" t="s">
        <v>112</v>
      </c>
      <c r="C144" s="786" t="s">
        <v>247</v>
      </c>
      <c r="D144" s="792" t="s">
        <v>291</v>
      </c>
      <c r="E144" s="365">
        <v>4</v>
      </c>
      <c r="F144" s="366">
        <v>1000</v>
      </c>
      <c r="G144" s="367">
        <f t="shared" si="83"/>
        <v>4000</v>
      </c>
      <c r="H144" s="365">
        <v>5</v>
      </c>
      <c r="I144" s="366">
        <v>1000</v>
      </c>
      <c r="J144" s="367">
        <f t="shared" si="84"/>
        <v>5000</v>
      </c>
      <c r="K144" s="696"/>
      <c r="L144" s="362"/>
      <c r="M144" s="363">
        <f t="shared" si="85"/>
        <v>0</v>
      </c>
      <c r="N144" s="361"/>
      <c r="O144" s="362"/>
      <c r="P144" s="363">
        <f t="shared" si="86"/>
        <v>0</v>
      </c>
      <c r="Q144" s="696"/>
      <c r="R144" s="362"/>
      <c r="S144" s="363">
        <f t="shared" si="87"/>
        <v>0</v>
      </c>
      <c r="T144" s="361"/>
      <c r="U144" s="362"/>
      <c r="V144" s="363">
        <f t="shared" si="88"/>
        <v>0</v>
      </c>
      <c r="W144" s="696"/>
      <c r="X144" s="362"/>
      <c r="Y144" s="363">
        <f t="shared" si="89"/>
        <v>0</v>
      </c>
      <c r="Z144" s="361"/>
      <c r="AA144" s="362"/>
      <c r="AB144" s="363">
        <f t="shared" si="90"/>
        <v>0</v>
      </c>
      <c r="AC144" s="382">
        <f t="shared" si="91"/>
        <v>4000</v>
      </c>
      <c r="AD144" s="383">
        <f t="shared" si="92"/>
        <v>5000</v>
      </c>
      <c r="AE144" s="384">
        <f t="shared" si="93"/>
        <v>-1000</v>
      </c>
      <c r="AF144" s="355">
        <f t="shared" si="94"/>
        <v>-0.25</v>
      </c>
      <c r="AG144" s="234" t="s">
        <v>574</v>
      </c>
    </row>
    <row r="145" spans="1:33" ht="30" customHeight="1" thickBot="1" x14ac:dyDescent="0.25">
      <c r="A145" s="262" t="s">
        <v>100</v>
      </c>
      <c r="B145" s="60" t="s">
        <v>188</v>
      </c>
      <c r="C145" s="787" t="s">
        <v>248</v>
      </c>
      <c r="D145" s="792" t="s">
        <v>291</v>
      </c>
      <c r="E145" s="386">
        <v>10</v>
      </c>
      <c r="F145" s="57">
        <v>5000</v>
      </c>
      <c r="G145" s="51">
        <f t="shared" si="83"/>
        <v>50000</v>
      </c>
      <c r="H145" s="386">
        <v>10</v>
      </c>
      <c r="I145" s="57">
        <v>5000</v>
      </c>
      <c r="J145" s="51">
        <f t="shared" si="84"/>
        <v>50000</v>
      </c>
      <c r="K145" s="697"/>
      <c r="L145" s="698"/>
      <c r="M145" s="699">
        <f t="shared" si="85"/>
        <v>0</v>
      </c>
      <c r="N145" s="700"/>
      <c r="O145" s="698"/>
      <c r="P145" s="699">
        <f t="shared" si="86"/>
        <v>0</v>
      </c>
      <c r="Q145" s="697"/>
      <c r="R145" s="698"/>
      <c r="S145" s="699">
        <f t="shared" si="87"/>
        <v>0</v>
      </c>
      <c r="T145" s="700"/>
      <c r="U145" s="698"/>
      <c r="V145" s="699">
        <f t="shared" si="88"/>
        <v>0</v>
      </c>
      <c r="W145" s="697"/>
      <c r="X145" s="698"/>
      <c r="Y145" s="699">
        <f t="shared" si="89"/>
        <v>0</v>
      </c>
      <c r="Z145" s="700"/>
      <c r="AA145" s="698"/>
      <c r="AB145" s="699">
        <f t="shared" si="90"/>
        <v>0</v>
      </c>
      <c r="AC145" s="387">
        <f t="shared" si="91"/>
        <v>50000</v>
      </c>
      <c r="AD145" s="388">
        <f t="shared" si="92"/>
        <v>50000</v>
      </c>
      <c r="AE145" s="389">
        <f t="shared" si="93"/>
        <v>0</v>
      </c>
      <c r="AF145" s="380">
        <f t="shared" si="94"/>
        <v>0</v>
      </c>
      <c r="AG145" s="234"/>
    </row>
    <row r="146" spans="1:33" ht="39.75" customHeight="1" thickBot="1" x14ac:dyDescent="0.25">
      <c r="A146" s="265" t="s">
        <v>100</v>
      </c>
      <c r="B146" s="61" t="s">
        <v>190</v>
      </c>
      <c r="C146" s="788" t="s">
        <v>249</v>
      </c>
      <c r="D146" s="792" t="s">
        <v>291</v>
      </c>
      <c r="E146" s="390">
        <v>1</v>
      </c>
      <c r="F146" s="52">
        <v>25000</v>
      </c>
      <c r="G146" s="53">
        <f t="shared" si="83"/>
        <v>25000</v>
      </c>
      <c r="H146" s="390">
        <v>1</v>
      </c>
      <c r="I146" s="52">
        <v>25000</v>
      </c>
      <c r="J146" s="53">
        <f t="shared" si="84"/>
        <v>25000</v>
      </c>
      <c r="K146" s="701"/>
      <c r="L146" s="702"/>
      <c r="M146" s="703">
        <f t="shared" si="85"/>
        <v>0</v>
      </c>
      <c r="N146" s="704"/>
      <c r="O146" s="702"/>
      <c r="P146" s="703">
        <f t="shared" si="86"/>
        <v>0</v>
      </c>
      <c r="Q146" s="701"/>
      <c r="R146" s="702"/>
      <c r="S146" s="703">
        <f t="shared" si="87"/>
        <v>0</v>
      </c>
      <c r="T146" s="704"/>
      <c r="U146" s="702"/>
      <c r="V146" s="703">
        <f t="shared" si="88"/>
        <v>0</v>
      </c>
      <c r="W146" s="701"/>
      <c r="X146" s="702"/>
      <c r="Y146" s="703">
        <f t="shared" si="89"/>
        <v>0</v>
      </c>
      <c r="Z146" s="704"/>
      <c r="AA146" s="702"/>
      <c r="AB146" s="703">
        <f t="shared" si="90"/>
        <v>0</v>
      </c>
      <c r="AC146" s="353">
        <f t="shared" si="91"/>
        <v>25000</v>
      </c>
      <c r="AD146" s="391">
        <f t="shared" si="92"/>
        <v>25000</v>
      </c>
      <c r="AE146" s="392">
        <f t="shared" si="93"/>
        <v>0</v>
      </c>
      <c r="AF146" s="355">
        <f t="shared" si="94"/>
        <v>0</v>
      </c>
      <c r="AG146" s="234"/>
    </row>
    <row r="147" spans="1:33" ht="40.5" customHeight="1" thickBot="1" x14ac:dyDescent="0.25">
      <c r="A147" s="265" t="s">
        <v>100</v>
      </c>
      <c r="B147" s="61" t="s">
        <v>192</v>
      </c>
      <c r="C147" s="789" t="s">
        <v>250</v>
      </c>
      <c r="D147" s="792" t="s">
        <v>291</v>
      </c>
      <c r="E147" s="390">
        <v>1</v>
      </c>
      <c r="F147" s="52">
        <v>25000</v>
      </c>
      <c r="G147" s="53">
        <f t="shared" si="83"/>
        <v>25000</v>
      </c>
      <c r="H147" s="390">
        <v>1</v>
      </c>
      <c r="I147" s="63">
        <v>24950</v>
      </c>
      <c r="J147" s="367">
        <f t="shared" si="84"/>
        <v>24950</v>
      </c>
      <c r="K147" s="701"/>
      <c r="L147" s="702"/>
      <c r="M147" s="703">
        <f t="shared" si="85"/>
        <v>0</v>
      </c>
      <c r="N147" s="704"/>
      <c r="O147" s="702"/>
      <c r="P147" s="703">
        <f t="shared" si="86"/>
        <v>0</v>
      </c>
      <c r="Q147" s="701"/>
      <c r="R147" s="702"/>
      <c r="S147" s="703">
        <f t="shared" si="87"/>
        <v>0</v>
      </c>
      <c r="T147" s="704"/>
      <c r="U147" s="702"/>
      <c r="V147" s="703">
        <f t="shared" si="88"/>
        <v>0</v>
      </c>
      <c r="W147" s="701"/>
      <c r="X147" s="702"/>
      <c r="Y147" s="703">
        <f t="shared" si="89"/>
        <v>0</v>
      </c>
      <c r="Z147" s="704"/>
      <c r="AA147" s="702"/>
      <c r="AB147" s="703">
        <f t="shared" si="90"/>
        <v>0</v>
      </c>
      <c r="AC147" s="353">
        <f t="shared" si="91"/>
        <v>25000</v>
      </c>
      <c r="AD147" s="391">
        <f t="shared" si="92"/>
        <v>24950</v>
      </c>
      <c r="AE147" s="392">
        <f t="shared" si="93"/>
        <v>50</v>
      </c>
      <c r="AF147" s="355">
        <f t="shared" si="94"/>
        <v>2E-3</v>
      </c>
      <c r="AG147" s="234"/>
    </row>
    <row r="148" spans="1:33" ht="40.5" customHeight="1" thickBot="1" x14ac:dyDescent="0.25">
      <c r="A148" s="262" t="s">
        <v>100</v>
      </c>
      <c r="B148" s="62" t="s">
        <v>194</v>
      </c>
      <c r="C148" s="789" t="s">
        <v>251</v>
      </c>
      <c r="D148" s="792" t="s">
        <v>291</v>
      </c>
      <c r="E148" s="390">
        <v>1</v>
      </c>
      <c r="F148" s="52">
        <v>29000</v>
      </c>
      <c r="G148" s="53">
        <f t="shared" si="83"/>
        <v>29000</v>
      </c>
      <c r="H148" s="390">
        <v>1</v>
      </c>
      <c r="I148" s="52">
        <v>29000</v>
      </c>
      <c r="J148" s="53">
        <f t="shared" si="84"/>
        <v>29000</v>
      </c>
      <c r="K148" s="697"/>
      <c r="L148" s="698"/>
      <c r="M148" s="699">
        <f t="shared" si="85"/>
        <v>0</v>
      </c>
      <c r="N148" s="700"/>
      <c r="O148" s="698"/>
      <c r="P148" s="699">
        <f t="shared" si="86"/>
        <v>0</v>
      </c>
      <c r="Q148" s="697"/>
      <c r="R148" s="698"/>
      <c r="S148" s="699">
        <f t="shared" si="87"/>
        <v>0</v>
      </c>
      <c r="T148" s="700"/>
      <c r="U148" s="698"/>
      <c r="V148" s="699">
        <f t="shared" si="88"/>
        <v>0</v>
      </c>
      <c r="W148" s="697"/>
      <c r="X148" s="698"/>
      <c r="Y148" s="699">
        <f t="shared" si="89"/>
        <v>0</v>
      </c>
      <c r="Z148" s="700"/>
      <c r="AA148" s="698"/>
      <c r="AB148" s="699">
        <f t="shared" si="90"/>
        <v>0</v>
      </c>
      <c r="AC148" s="387">
        <f t="shared" si="91"/>
        <v>29000</v>
      </c>
      <c r="AD148" s="388">
        <f t="shared" si="92"/>
        <v>29000</v>
      </c>
      <c r="AE148" s="389">
        <f t="shared" si="93"/>
        <v>0</v>
      </c>
      <c r="AF148" s="380">
        <f t="shared" si="94"/>
        <v>0</v>
      </c>
      <c r="AG148" s="234"/>
    </row>
    <row r="149" spans="1:33" ht="50.25" customHeight="1" thickBot="1" x14ac:dyDescent="0.25">
      <c r="A149" s="265" t="s">
        <v>100</v>
      </c>
      <c r="B149" s="64" t="s">
        <v>198</v>
      </c>
      <c r="C149" s="789" t="s">
        <v>252</v>
      </c>
      <c r="D149" s="792" t="s">
        <v>291</v>
      </c>
      <c r="E149" s="390">
        <v>40</v>
      </c>
      <c r="F149" s="52">
        <v>1025</v>
      </c>
      <c r="G149" s="53">
        <f t="shared" si="83"/>
        <v>41000</v>
      </c>
      <c r="H149" s="390">
        <v>40</v>
      </c>
      <c r="I149" s="52">
        <v>1025</v>
      </c>
      <c r="J149" s="53">
        <f t="shared" si="84"/>
        <v>41000</v>
      </c>
      <c r="K149" s="701"/>
      <c r="L149" s="702"/>
      <c r="M149" s="703">
        <f t="shared" si="85"/>
        <v>0</v>
      </c>
      <c r="N149" s="704"/>
      <c r="O149" s="702"/>
      <c r="P149" s="703">
        <f t="shared" si="86"/>
        <v>0</v>
      </c>
      <c r="Q149" s="701"/>
      <c r="R149" s="702"/>
      <c r="S149" s="703">
        <f t="shared" si="87"/>
        <v>0</v>
      </c>
      <c r="T149" s="704"/>
      <c r="U149" s="702"/>
      <c r="V149" s="703">
        <f t="shared" si="88"/>
        <v>0</v>
      </c>
      <c r="W149" s="701"/>
      <c r="X149" s="702"/>
      <c r="Y149" s="703">
        <f t="shared" si="89"/>
        <v>0</v>
      </c>
      <c r="Z149" s="704"/>
      <c r="AA149" s="702"/>
      <c r="AB149" s="703">
        <f t="shared" si="90"/>
        <v>0</v>
      </c>
      <c r="AC149" s="353">
        <f t="shared" si="91"/>
        <v>41000</v>
      </c>
      <c r="AD149" s="391">
        <f t="shared" si="92"/>
        <v>41000</v>
      </c>
      <c r="AE149" s="392">
        <f t="shared" si="93"/>
        <v>0</v>
      </c>
      <c r="AF149" s="355">
        <f t="shared" si="94"/>
        <v>0</v>
      </c>
      <c r="AG149" s="234"/>
    </row>
    <row r="150" spans="1:33" ht="54" customHeight="1" thickBot="1" x14ac:dyDescent="0.25">
      <c r="A150" s="265" t="s">
        <v>100</v>
      </c>
      <c r="B150" s="61" t="s">
        <v>196</v>
      </c>
      <c r="C150" s="789" t="s">
        <v>253</v>
      </c>
      <c r="D150" s="792" t="s">
        <v>291</v>
      </c>
      <c r="E150" s="59">
        <v>4</v>
      </c>
      <c r="F150" s="54">
        <v>2200</v>
      </c>
      <c r="G150" s="55">
        <f t="shared" si="83"/>
        <v>8800</v>
      </c>
      <c r="H150" s="59">
        <v>4</v>
      </c>
      <c r="I150" s="54">
        <v>2200</v>
      </c>
      <c r="J150" s="55">
        <f t="shared" si="84"/>
        <v>8800</v>
      </c>
      <c r="K150" s="701"/>
      <c r="L150" s="702"/>
      <c r="M150" s="703">
        <f t="shared" si="85"/>
        <v>0</v>
      </c>
      <c r="N150" s="704"/>
      <c r="O150" s="702"/>
      <c r="P150" s="703">
        <f t="shared" si="86"/>
        <v>0</v>
      </c>
      <c r="Q150" s="701"/>
      <c r="R150" s="702"/>
      <c r="S150" s="703">
        <f t="shared" si="87"/>
        <v>0</v>
      </c>
      <c r="T150" s="704"/>
      <c r="U150" s="702"/>
      <c r="V150" s="703">
        <f t="shared" si="88"/>
        <v>0</v>
      </c>
      <c r="W150" s="701"/>
      <c r="X150" s="702"/>
      <c r="Y150" s="703">
        <f t="shared" si="89"/>
        <v>0</v>
      </c>
      <c r="Z150" s="704"/>
      <c r="AA150" s="702"/>
      <c r="AB150" s="703">
        <f t="shared" si="90"/>
        <v>0</v>
      </c>
      <c r="AC150" s="353">
        <f t="shared" si="91"/>
        <v>8800</v>
      </c>
      <c r="AD150" s="391">
        <f t="shared" si="92"/>
        <v>8800</v>
      </c>
      <c r="AE150" s="392">
        <f t="shared" si="93"/>
        <v>0</v>
      </c>
      <c r="AF150" s="355">
        <f t="shared" si="94"/>
        <v>0</v>
      </c>
      <c r="AG150" s="234"/>
    </row>
    <row r="151" spans="1:33" ht="30" customHeight="1" thickBot="1" x14ac:dyDescent="0.25">
      <c r="A151" s="262" t="s">
        <v>100</v>
      </c>
      <c r="B151" s="61" t="s">
        <v>202</v>
      </c>
      <c r="C151" s="501" t="s">
        <v>254</v>
      </c>
      <c r="D151" s="792" t="s">
        <v>291</v>
      </c>
      <c r="E151" s="386">
        <v>56</v>
      </c>
      <c r="F151" s="57">
        <v>160</v>
      </c>
      <c r="G151" s="51">
        <f t="shared" si="83"/>
        <v>8960</v>
      </c>
      <c r="H151" s="386">
        <v>56</v>
      </c>
      <c r="I151" s="57">
        <v>160</v>
      </c>
      <c r="J151" s="51">
        <f t="shared" si="84"/>
        <v>8960</v>
      </c>
      <c r="K151" s="697"/>
      <c r="L151" s="698"/>
      <c r="M151" s="699">
        <f t="shared" si="85"/>
        <v>0</v>
      </c>
      <c r="N151" s="700"/>
      <c r="O151" s="698"/>
      <c r="P151" s="699">
        <f t="shared" si="86"/>
        <v>0</v>
      </c>
      <c r="Q151" s="697"/>
      <c r="R151" s="698"/>
      <c r="S151" s="699">
        <f t="shared" si="87"/>
        <v>0</v>
      </c>
      <c r="T151" s="700"/>
      <c r="U151" s="698"/>
      <c r="V151" s="699">
        <f t="shared" si="88"/>
        <v>0</v>
      </c>
      <c r="W151" s="697"/>
      <c r="X151" s="698"/>
      <c r="Y151" s="699">
        <f t="shared" si="89"/>
        <v>0</v>
      </c>
      <c r="Z151" s="700"/>
      <c r="AA151" s="698"/>
      <c r="AB151" s="699">
        <f t="shared" si="90"/>
        <v>0</v>
      </c>
      <c r="AC151" s="387">
        <f t="shared" si="91"/>
        <v>8960</v>
      </c>
      <c r="AD151" s="388">
        <f t="shared" si="92"/>
        <v>8960</v>
      </c>
      <c r="AE151" s="389">
        <f t="shared" si="93"/>
        <v>0</v>
      </c>
      <c r="AF151" s="380">
        <f t="shared" si="94"/>
        <v>0</v>
      </c>
      <c r="AG151" s="234"/>
    </row>
    <row r="152" spans="1:33" ht="37.5" customHeight="1" thickBot="1" x14ac:dyDescent="0.25">
      <c r="A152" s="265" t="s">
        <v>100</v>
      </c>
      <c r="B152" s="61" t="s">
        <v>204</v>
      </c>
      <c r="C152" s="501" t="s">
        <v>255</v>
      </c>
      <c r="D152" s="792" t="s">
        <v>291</v>
      </c>
      <c r="E152" s="386">
        <v>1</v>
      </c>
      <c r="F152" s="57">
        <v>29000</v>
      </c>
      <c r="G152" s="51">
        <f t="shared" si="83"/>
        <v>29000</v>
      </c>
      <c r="H152" s="386">
        <v>1</v>
      </c>
      <c r="I152" s="65">
        <f>29540.78</f>
        <v>29540.78</v>
      </c>
      <c r="J152" s="352">
        <f t="shared" si="84"/>
        <v>29540.78</v>
      </c>
      <c r="K152" s="701"/>
      <c r="L152" s="702"/>
      <c r="M152" s="703">
        <f t="shared" si="85"/>
        <v>0</v>
      </c>
      <c r="N152" s="704"/>
      <c r="O152" s="702"/>
      <c r="P152" s="703">
        <f t="shared" si="86"/>
        <v>0</v>
      </c>
      <c r="Q152" s="701"/>
      <c r="R152" s="702"/>
      <c r="S152" s="703">
        <f t="shared" si="87"/>
        <v>0</v>
      </c>
      <c r="T152" s="704"/>
      <c r="U152" s="702"/>
      <c r="V152" s="703">
        <f t="shared" si="88"/>
        <v>0</v>
      </c>
      <c r="W152" s="701"/>
      <c r="X152" s="702"/>
      <c r="Y152" s="703">
        <f t="shared" si="89"/>
        <v>0</v>
      </c>
      <c r="Z152" s="704"/>
      <c r="AA152" s="702"/>
      <c r="AB152" s="703">
        <f t="shared" si="90"/>
        <v>0</v>
      </c>
      <c r="AC152" s="353">
        <f t="shared" si="91"/>
        <v>29000</v>
      </c>
      <c r="AD152" s="391">
        <f t="shared" si="92"/>
        <v>29540.78</v>
      </c>
      <c r="AE152" s="392">
        <f t="shared" si="93"/>
        <v>-540.77999999999884</v>
      </c>
      <c r="AF152" s="355">
        <f t="shared" si="94"/>
        <v>-1.8647586206896511E-2</v>
      </c>
      <c r="AG152" s="234" t="s">
        <v>575</v>
      </c>
    </row>
    <row r="153" spans="1:33" ht="45" customHeight="1" thickBot="1" x14ac:dyDescent="0.25">
      <c r="A153" s="265" t="s">
        <v>100</v>
      </c>
      <c r="B153" s="61" t="s">
        <v>206</v>
      </c>
      <c r="C153" s="501" t="s">
        <v>256</v>
      </c>
      <c r="D153" s="792" t="s">
        <v>291</v>
      </c>
      <c r="E153" s="365">
        <v>10</v>
      </c>
      <c r="F153" s="366">
        <v>4000</v>
      </c>
      <c r="G153" s="367">
        <f t="shared" si="83"/>
        <v>40000</v>
      </c>
      <c r="H153" s="365">
        <v>10</v>
      </c>
      <c r="I153" s="366">
        <v>3000</v>
      </c>
      <c r="J153" s="367">
        <f t="shared" si="84"/>
        <v>30000</v>
      </c>
      <c r="K153" s="701"/>
      <c r="L153" s="702"/>
      <c r="M153" s="703">
        <f t="shared" si="85"/>
        <v>0</v>
      </c>
      <c r="N153" s="704"/>
      <c r="O153" s="702"/>
      <c r="P153" s="703">
        <f t="shared" si="86"/>
        <v>0</v>
      </c>
      <c r="Q153" s="701"/>
      <c r="R153" s="702"/>
      <c r="S153" s="703">
        <f t="shared" si="87"/>
        <v>0</v>
      </c>
      <c r="T153" s="704"/>
      <c r="U153" s="702"/>
      <c r="V153" s="703">
        <f t="shared" si="88"/>
        <v>0</v>
      </c>
      <c r="W153" s="701"/>
      <c r="X153" s="702"/>
      <c r="Y153" s="703">
        <f t="shared" si="89"/>
        <v>0</v>
      </c>
      <c r="Z153" s="704"/>
      <c r="AA153" s="702"/>
      <c r="AB153" s="703">
        <f t="shared" si="90"/>
        <v>0</v>
      </c>
      <c r="AC153" s="353">
        <f t="shared" si="91"/>
        <v>40000</v>
      </c>
      <c r="AD153" s="391">
        <f t="shared" si="92"/>
        <v>30000</v>
      </c>
      <c r="AE153" s="392">
        <f t="shared" si="93"/>
        <v>10000</v>
      </c>
      <c r="AF153" s="355">
        <f t="shared" si="94"/>
        <v>0.25</v>
      </c>
      <c r="AG153" s="234"/>
    </row>
    <row r="154" spans="1:33" ht="54.75" customHeight="1" thickBot="1" x14ac:dyDescent="0.25">
      <c r="A154" s="262" t="s">
        <v>100</v>
      </c>
      <c r="B154" s="61" t="s">
        <v>208</v>
      </c>
      <c r="C154" s="501" t="s">
        <v>592</v>
      </c>
      <c r="D154" s="792" t="s">
        <v>291</v>
      </c>
      <c r="E154" s="365">
        <v>10</v>
      </c>
      <c r="F154" s="366">
        <v>5000</v>
      </c>
      <c r="G154" s="367">
        <f t="shared" si="83"/>
        <v>50000</v>
      </c>
      <c r="H154" s="365">
        <v>10</v>
      </c>
      <c r="I154" s="366">
        <v>4990</v>
      </c>
      <c r="J154" s="367">
        <f t="shared" si="84"/>
        <v>49900</v>
      </c>
      <c r="K154" s="697"/>
      <c r="L154" s="698"/>
      <c r="M154" s="699">
        <f t="shared" si="85"/>
        <v>0</v>
      </c>
      <c r="N154" s="700"/>
      <c r="O154" s="698"/>
      <c r="P154" s="699">
        <f t="shared" si="86"/>
        <v>0</v>
      </c>
      <c r="Q154" s="697"/>
      <c r="R154" s="698"/>
      <c r="S154" s="699">
        <f t="shared" si="87"/>
        <v>0</v>
      </c>
      <c r="T154" s="700"/>
      <c r="U154" s="698"/>
      <c r="V154" s="699">
        <f t="shared" si="88"/>
        <v>0</v>
      </c>
      <c r="W154" s="697"/>
      <c r="X154" s="698"/>
      <c r="Y154" s="699">
        <f t="shared" si="89"/>
        <v>0</v>
      </c>
      <c r="Z154" s="700"/>
      <c r="AA154" s="698"/>
      <c r="AB154" s="699">
        <f t="shared" si="90"/>
        <v>0</v>
      </c>
      <c r="AC154" s="387">
        <f t="shared" si="91"/>
        <v>50000</v>
      </c>
      <c r="AD154" s="388">
        <f t="shared" si="92"/>
        <v>49900</v>
      </c>
      <c r="AE154" s="389">
        <f t="shared" si="93"/>
        <v>100</v>
      </c>
      <c r="AF154" s="380">
        <f t="shared" si="94"/>
        <v>2E-3</v>
      </c>
      <c r="AG154" s="234"/>
    </row>
    <row r="155" spans="1:33" ht="30" customHeight="1" thickBot="1" x14ac:dyDescent="0.25">
      <c r="A155" s="265" t="s">
        <v>100</v>
      </c>
      <c r="B155" s="61" t="s">
        <v>210</v>
      </c>
      <c r="C155" s="502" t="s">
        <v>258</v>
      </c>
      <c r="D155" s="792" t="s">
        <v>291</v>
      </c>
      <c r="E155" s="375">
        <v>2</v>
      </c>
      <c r="F155" s="376">
        <v>2500</v>
      </c>
      <c r="G155" s="56">
        <f t="shared" si="83"/>
        <v>5000</v>
      </c>
      <c r="H155" s="375">
        <v>2</v>
      </c>
      <c r="I155" s="376">
        <v>2500</v>
      </c>
      <c r="J155" s="56">
        <f t="shared" si="84"/>
        <v>5000</v>
      </c>
      <c r="K155" s="701"/>
      <c r="L155" s="702"/>
      <c r="M155" s="703">
        <f t="shared" si="85"/>
        <v>0</v>
      </c>
      <c r="N155" s="704"/>
      <c r="O155" s="702"/>
      <c r="P155" s="703">
        <f t="shared" si="86"/>
        <v>0</v>
      </c>
      <c r="Q155" s="701"/>
      <c r="R155" s="702"/>
      <c r="S155" s="703">
        <f t="shared" si="87"/>
        <v>0</v>
      </c>
      <c r="T155" s="704"/>
      <c r="U155" s="702"/>
      <c r="V155" s="703">
        <f t="shared" si="88"/>
        <v>0</v>
      </c>
      <c r="W155" s="701"/>
      <c r="X155" s="702"/>
      <c r="Y155" s="703">
        <f t="shared" si="89"/>
        <v>0</v>
      </c>
      <c r="Z155" s="704"/>
      <c r="AA155" s="702"/>
      <c r="AB155" s="703">
        <f t="shared" si="90"/>
        <v>0</v>
      </c>
      <c r="AC155" s="353">
        <f t="shared" si="91"/>
        <v>5000</v>
      </c>
      <c r="AD155" s="391">
        <f t="shared" si="92"/>
        <v>5000</v>
      </c>
      <c r="AE155" s="392">
        <f t="shared" si="93"/>
        <v>0</v>
      </c>
      <c r="AF155" s="355">
        <f t="shared" si="94"/>
        <v>0</v>
      </c>
      <c r="AG155" s="234"/>
    </row>
    <row r="156" spans="1:33" ht="44.25" customHeight="1" thickBot="1" x14ac:dyDescent="0.25">
      <c r="A156" s="265" t="s">
        <v>100</v>
      </c>
      <c r="B156" s="61" t="s">
        <v>212</v>
      </c>
      <c r="C156" s="501" t="s">
        <v>259</v>
      </c>
      <c r="D156" s="792" t="s">
        <v>291</v>
      </c>
      <c r="E156" s="351">
        <v>58</v>
      </c>
      <c r="F156" s="346">
        <v>340</v>
      </c>
      <c r="G156" s="352">
        <f t="shared" si="83"/>
        <v>19720</v>
      </c>
      <c r="H156" s="361">
        <v>69</v>
      </c>
      <c r="I156" s="346">
        <v>340</v>
      </c>
      <c r="J156" s="363">
        <f t="shared" si="84"/>
        <v>23460</v>
      </c>
      <c r="K156" s="701"/>
      <c r="L156" s="702"/>
      <c r="M156" s="703">
        <f t="shared" si="85"/>
        <v>0</v>
      </c>
      <c r="N156" s="704"/>
      <c r="O156" s="702"/>
      <c r="P156" s="703">
        <f t="shared" si="86"/>
        <v>0</v>
      </c>
      <c r="Q156" s="701"/>
      <c r="R156" s="702"/>
      <c r="S156" s="703">
        <f t="shared" si="87"/>
        <v>0</v>
      </c>
      <c r="T156" s="704"/>
      <c r="U156" s="702"/>
      <c r="V156" s="703">
        <f t="shared" si="88"/>
        <v>0</v>
      </c>
      <c r="W156" s="701"/>
      <c r="X156" s="702"/>
      <c r="Y156" s="703">
        <f t="shared" si="89"/>
        <v>0</v>
      </c>
      <c r="Z156" s="704"/>
      <c r="AA156" s="702"/>
      <c r="AB156" s="703">
        <f t="shared" si="90"/>
        <v>0</v>
      </c>
      <c r="AC156" s="353">
        <f t="shared" si="91"/>
        <v>19720</v>
      </c>
      <c r="AD156" s="391">
        <f t="shared" si="92"/>
        <v>23460</v>
      </c>
      <c r="AE156" s="392">
        <f t="shared" si="93"/>
        <v>-3740</v>
      </c>
      <c r="AF156" s="355">
        <f t="shared" si="94"/>
        <v>-0.18965517241379309</v>
      </c>
      <c r="AG156" s="234" t="s">
        <v>576</v>
      </c>
    </row>
    <row r="157" spans="1:33" ht="30" customHeight="1" thickBot="1" x14ac:dyDescent="0.25">
      <c r="A157" s="262" t="s">
        <v>100</v>
      </c>
      <c r="B157" s="61" t="s">
        <v>214</v>
      </c>
      <c r="C157" s="501" t="s">
        <v>260</v>
      </c>
      <c r="D157" s="792" t="s">
        <v>291</v>
      </c>
      <c r="E157" s="365">
        <v>58</v>
      </c>
      <c r="F157" s="366">
        <v>160</v>
      </c>
      <c r="G157" s="367">
        <f t="shared" si="83"/>
        <v>9280</v>
      </c>
      <c r="H157" s="393">
        <v>58</v>
      </c>
      <c r="I157" s="366">
        <v>160</v>
      </c>
      <c r="J157" s="367">
        <f t="shared" si="84"/>
        <v>9280</v>
      </c>
      <c r="K157" s="697"/>
      <c r="L157" s="698"/>
      <c r="M157" s="699">
        <f t="shared" si="85"/>
        <v>0</v>
      </c>
      <c r="N157" s="700"/>
      <c r="O157" s="698"/>
      <c r="P157" s="699">
        <f t="shared" si="86"/>
        <v>0</v>
      </c>
      <c r="Q157" s="697"/>
      <c r="R157" s="698"/>
      <c r="S157" s="699">
        <f t="shared" si="87"/>
        <v>0</v>
      </c>
      <c r="T157" s="700"/>
      <c r="U157" s="698"/>
      <c r="V157" s="699">
        <f t="shared" si="88"/>
        <v>0</v>
      </c>
      <c r="W157" s="697"/>
      <c r="X157" s="698"/>
      <c r="Y157" s="699">
        <f t="shared" si="89"/>
        <v>0</v>
      </c>
      <c r="Z157" s="700"/>
      <c r="AA157" s="698"/>
      <c r="AB157" s="699">
        <f t="shared" si="90"/>
        <v>0</v>
      </c>
      <c r="AC157" s="387">
        <f t="shared" si="91"/>
        <v>9280</v>
      </c>
      <c r="AD157" s="388">
        <f t="shared" si="92"/>
        <v>9280</v>
      </c>
      <c r="AE157" s="389">
        <f t="shared" si="93"/>
        <v>0</v>
      </c>
      <c r="AF157" s="380">
        <f t="shared" si="94"/>
        <v>0</v>
      </c>
      <c r="AG157" s="234"/>
    </row>
    <row r="158" spans="1:33" ht="43.5" customHeight="1" thickBot="1" x14ac:dyDescent="0.25">
      <c r="A158" s="265" t="s">
        <v>100</v>
      </c>
      <c r="B158" s="61" t="s">
        <v>216</v>
      </c>
      <c r="C158" s="501" t="s">
        <v>261</v>
      </c>
      <c r="D158" s="792" t="s">
        <v>291</v>
      </c>
      <c r="E158" s="365">
        <v>1</v>
      </c>
      <c r="F158" s="52">
        <v>10000</v>
      </c>
      <c r="G158" s="53">
        <f t="shared" si="83"/>
        <v>10000</v>
      </c>
      <c r="H158" s="390">
        <v>1</v>
      </c>
      <c r="I158" s="52">
        <v>10000</v>
      </c>
      <c r="J158" s="53">
        <f t="shared" si="84"/>
        <v>10000</v>
      </c>
      <c r="K158" s="701"/>
      <c r="L158" s="702"/>
      <c r="M158" s="703">
        <f t="shared" si="85"/>
        <v>0</v>
      </c>
      <c r="N158" s="704"/>
      <c r="O158" s="702"/>
      <c r="P158" s="703">
        <f t="shared" si="86"/>
        <v>0</v>
      </c>
      <c r="Q158" s="701"/>
      <c r="R158" s="702"/>
      <c r="S158" s="703">
        <f t="shared" si="87"/>
        <v>0</v>
      </c>
      <c r="T158" s="704"/>
      <c r="U158" s="702"/>
      <c r="V158" s="703">
        <f t="shared" si="88"/>
        <v>0</v>
      </c>
      <c r="W158" s="701"/>
      <c r="X158" s="702"/>
      <c r="Y158" s="703">
        <f t="shared" si="89"/>
        <v>0</v>
      </c>
      <c r="Z158" s="704"/>
      <c r="AA158" s="702"/>
      <c r="AB158" s="703">
        <f t="shared" si="90"/>
        <v>0</v>
      </c>
      <c r="AC158" s="353">
        <f t="shared" si="91"/>
        <v>10000</v>
      </c>
      <c r="AD158" s="391">
        <f t="shared" si="92"/>
        <v>10000</v>
      </c>
      <c r="AE158" s="392">
        <f t="shared" si="93"/>
        <v>0</v>
      </c>
      <c r="AF158" s="355">
        <f t="shared" si="94"/>
        <v>0</v>
      </c>
      <c r="AG158" s="234"/>
    </row>
    <row r="159" spans="1:33" ht="45.75" customHeight="1" thickBot="1" x14ac:dyDescent="0.25">
      <c r="A159" s="265" t="s">
        <v>100</v>
      </c>
      <c r="B159" s="61" t="s">
        <v>218</v>
      </c>
      <c r="C159" s="502" t="s">
        <v>262</v>
      </c>
      <c r="D159" s="792" t="s">
        <v>291</v>
      </c>
      <c r="E159" s="365">
        <v>1</v>
      </c>
      <c r="F159" s="52">
        <v>10000</v>
      </c>
      <c r="G159" s="53">
        <f t="shared" si="83"/>
        <v>10000</v>
      </c>
      <c r="H159" s="390">
        <v>1</v>
      </c>
      <c r="I159" s="52">
        <v>10000</v>
      </c>
      <c r="J159" s="53">
        <f t="shared" si="84"/>
        <v>10000</v>
      </c>
      <c r="K159" s="701"/>
      <c r="L159" s="702"/>
      <c r="M159" s="703">
        <f t="shared" si="85"/>
        <v>0</v>
      </c>
      <c r="N159" s="704"/>
      <c r="O159" s="702"/>
      <c r="P159" s="703">
        <f t="shared" si="86"/>
        <v>0</v>
      </c>
      <c r="Q159" s="701"/>
      <c r="R159" s="702"/>
      <c r="S159" s="703">
        <f t="shared" si="87"/>
        <v>0</v>
      </c>
      <c r="T159" s="704"/>
      <c r="U159" s="702"/>
      <c r="V159" s="703">
        <f t="shared" si="88"/>
        <v>0</v>
      </c>
      <c r="W159" s="701"/>
      <c r="X159" s="702"/>
      <c r="Y159" s="703">
        <f t="shared" si="89"/>
        <v>0</v>
      </c>
      <c r="Z159" s="704"/>
      <c r="AA159" s="702"/>
      <c r="AB159" s="703">
        <f t="shared" si="90"/>
        <v>0</v>
      </c>
      <c r="AC159" s="353">
        <f t="shared" si="91"/>
        <v>10000</v>
      </c>
      <c r="AD159" s="391">
        <f t="shared" si="92"/>
        <v>10000</v>
      </c>
      <c r="AE159" s="392">
        <f t="shared" si="93"/>
        <v>0</v>
      </c>
      <c r="AF159" s="355">
        <f t="shared" si="94"/>
        <v>0</v>
      </c>
      <c r="AG159" s="234"/>
    </row>
    <row r="160" spans="1:33" ht="74.25" customHeight="1" thickBot="1" x14ac:dyDescent="0.25">
      <c r="A160" s="262" t="s">
        <v>100</v>
      </c>
      <c r="B160" s="61" t="s">
        <v>263</v>
      </c>
      <c r="C160" s="502" t="s">
        <v>264</v>
      </c>
      <c r="D160" s="792" t="s">
        <v>291</v>
      </c>
      <c r="E160" s="365">
        <v>1</v>
      </c>
      <c r="F160" s="52">
        <v>27000</v>
      </c>
      <c r="G160" s="53">
        <f t="shared" si="83"/>
        <v>27000</v>
      </c>
      <c r="H160" s="390">
        <v>1</v>
      </c>
      <c r="I160" s="52">
        <v>29000</v>
      </c>
      <c r="J160" s="53">
        <f t="shared" si="84"/>
        <v>29000</v>
      </c>
      <c r="K160" s="697"/>
      <c r="L160" s="698"/>
      <c r="M160" s="699">
        <f t="shared" si="85"/>
        <v>0</v>
      </c>
      <c r="N160" s="700"/>
      <c r="O160" s="698"/>
      <c r="P160" s="699">
        <f t="shared" si="86"/>
        <v>0</v>
      </c>
      <c r="Q160" s="697"/>
      <c r="R160" s="698"/>
      <c r="S160" s="699">
        <f t="shared" si="87"/>
        <v>0</v>
      </c>
      <c r="T160" s="700"/>
      <c r="U160" s="698"/>
      <c r="V160" s="699">
        <f t="shared" si="88"/>
        <v>0</v>
      </c>
      <c r="W160" s="697"/>
      <c r="X160" s="698"/>
      <c r="Y160" s="699">
        <f t="shared" si="89"/>
        <v>0</v>
      </c>
      <c r="Z160" s="700"/>
      <c r="AA160" s="698"/>
      <c r="AB160" s="699">
        <f t="shared" si="90"/>
        <v>0</v>
      </c>
      <c r="AC160" s="387">
        <f t="shared" si="91"/>
        <v>27000</v>
      </c>
      <c r="AD160" s="388">
        <f t="shared" si="92"/>
        <v>29000</v>
      </c>
      <c r="AE160" s="389">
        <f t="shared" si="93"/>
        <v>-2000</v>
      </c>
      <c r="AF160" s="380">
        <f t="shared" si="94"/>
        <v>-7.407407407407407E-2</v>
      </c>
      <c r="AG160" s="234" t="s">
        <v>577</v>
      </c>
    </row>
    <row r="161" spans="1:33" ht="30" customHeight="1" thickBot="1" x14ac:dyDescent="0.25">
      <c r="A161" s="265" t="s">
        <v>100</v>
      </c>
      <c r="B161" s="61" t="s">
        <v>265</v>
      </c>
      <c r="C161" s="789" t="s">
        <v>266</v>
      </c>
      <c r="D161" s="792" t="s">
        <v>291</v>
      </c>
      <c r="E161" s="390">
        <v>60</v>
      </c>
      <c r="F161" s="52">
        <v>250</v>
      </c>
      <c r="G161" s="53">
        <f t="shared" si="83"/>
        <v>15000</v>
      </c>
      <c r="H161" s="390">
        <v>60</v>
      </c>
      <c r="I161" s="52">
        <v>250</v>
      </c>
      <c r="J161" s="53">
        <f t="shared" si="84"/>
        <v>15000</v>
      </c>
      <c r="K161" s="701"/>
      <c r="L161" s="702"/>
      <c r="M161" s="703">
        <f t="shared" si="85"/>
        <v>0</v>
      </c>
      <c r="N161" s="704"/>
      <c r="O161" s="702"/>
      <c r="P161" s="703">
        <f t="shared" si="86"/>
        <v>0</v>
      </c>
      <c r="Q161" s="701"/>
      <c r="R161" s="702"/>
      <c r="S161" s="703">
        <f t="shared" si="87"/>
        <v>0</v>
      </c>
      <c r="T161" s="704"/>
      <c r="U161" s="702"/>
      <c r="V161" s="703">
        <f t="shared" si="88"/>
        <v>0</v>
      </c>
      <c r="W161" s="701"/>
      <c r="X161" s="702"/>
      <c r="Y161" s="703">
        <f t="shared" si="89"/>
        <v>0</v>
      </c>
      <c r="Z161" s="704"/>
      <c r="AA161" s="702"/>
      <c r="AB161" s="703">
        <f t="shared" si="90"/>
        <v>0</v>
      </c>
      <c r="AC161" s="353">
        <f t="shared" si="91"/>
        <v>15000</v>
      </c>
      <c r="AD161" s="391">
        <f t="shared" si="92"/>
        <v>15000</v>
      </c>
      <c r="AE161" s="392">
        <f t="shared" si="93"/>
        <v>0</v>
      </c>
      <c r="AF161" s="355">
        <f t="shared" si="94"/>
        <v>0</v>
      </c>
      <c r="AG161" s="234"/>
    </row>
    <row r="162" spans="1:33" ht="57" customHeight="1" thickBot="1" x14ac:dyDescent="0.25">
      <c r="A162" s="265" t="s">
        <v>100</v>
      </c>
      <c r="B162" s="61" t="s">
        <v>267</v>
      </c>
      <c r="C162" s="502" t="s">
        <v>268</v>
      </c>
      <c r="D162" s="792" t="s">
        <v>291</v>
      </c>
      <c r="E162" s="365">
        <v>1</v>
      </c>
      <c r="F162" s="366">
        <v>22000</v>
      </c>
      <c r="G162" s="367">
        <f t="shared" si="83"/>
        <v>22000</v>
      </c>
      <c r="H162" s="394">
        <v>1</v>
      </c>
      <c r="I162" s="395">
        <v>29000</v>
      </c>
      <c r="J162" s="396">
        <f t="shared" si="84"/>
        <v>29000</v>
      </c>
      <c r="K162" s="701"/>
      <c r="L162" s="702"/>
      <c r="M162" s="703">
        <f t="shared" si="85"/>
        <v>0</v>
      </c>
      <c r="N162" s="704"/>
      <c r="O162" s="702"/>
      <c r="P162" s="703">
        <f t="shared" si="86"/>
        <v>0</v>
      </c>
      <c r="Q162" s="701"/>
      <c r="R162" s="702"/>
      <c r="S162" s="703">
        <f t="shared" si="87"/>
        <v>0</v>
      </c>
      <c r="T162" s="704"/>
      <c r="U162" s="702"/>
      <c r="V162" s="703">
        <f t="shared" si="88"/>
        <v>0</v>
      </c>
      <c r="W162" s="701"/>
      <c r="X162" s="702"/>
      <c r="Y162" s="703">
        <f t="shared" si="89"/>
        <v>0</v>
      </c>
      <c r="Z162" s="704"/>
      <c r="AA162" s="702"/>
      <c r="AB162" s="703">
        <f t="shared" si="90"/>
        <v>0</v>
      </c>
      <c r="AC162" s="353">
        <f t="shared" si="91"/>
        <v>22000</v>
      </c>
      <c r="AD162" s="391">
        <f t="shared" si="92"/>
        <v>29000</v>
      </c>
      <c r="AE162" s="392">
        <f t="shared" si="93"/>
        <v>-7000</v>
      </c>
      <c r="AF162" s="355">
        <f t="shared" si="94"/>
        <v>-0.31818181818181818</v>
      </c>
      <c r="AG162" s="234" t="s">
        <v>578</v>
      </c>
    </row>
    <row r="163" spans="1:33" ht="49.5" customHeight="1" thickBot="1" x14ac:dyDescent="0.25">
      <c r="A163" s="262" t="s">
        <v>100</v>
      </c>
      <c r="B163" s="61" t="s">
        <v>269</v>
      </c>
      <c r="C163" s="501" t="s">
        <v>270</v>
      </c>
      <c r="D163" s="792" t="s">
        <v>291</v>
      </c>
      <c r="E163" s="365">
        <v>45</v>
      </c>
      <c r="F163" s="366">
        <v>400</v>
      </c>
      <c r="G163" s="367">
        <f t="shared" si="83"/>
        <v>18000</v>
      </c>
      <c r="H163" s="365">
        <v>45</v>
      </c>
      <c r="I163" s="366">
        <v>400</v>
      </c>
      <c r="J163" s="367">
        <f t="shared" si="84"/>
        <v>18000</v>
      </c>
      <c r="K163" s="697"/>
      <c r="L163" s="698"/>
      <c r="M163" s="699">
        <f t="shared" si="85"/>
        <v>0</v>
      </c>
      <c r="N163" s="700"/>
      <c r="O163" s="698"/>
      <c r="P163" s="699">
        <f t="shared" si="86"/>
        <v>0</v>
      </c>
      <c r="Q163" s="697"/>
      <c r="R163" s="698"/>
      <c r="S163" s="699">
        <f t="shared" si="87"/>
        <v>0</v>
      </c>
      <c r="T163" s="700"/>
      <c r="U163" s="698"/>
      <c r="V163" s="699">
        <f t="shared" si="88"/>
        <v>0</v>
      </c>
      <c r="W163" s="697"/>
      <c r="X163" s="698"/>
      <c r="Y163" s="699">
        <f t="shared" si="89"/>
        <v>0</v>
      </c>
      <c r="Z163" s="700"/>
      <c r="AA163" s="698"/>
      <c r="AB163" s="699">
        <f t="shared" si="90"/>
        <v>0</v>
      </c>
      <c r="AC163" s="387">
        <f t="shared" si="91"/>
        <v>18000</v>
      </c>
      <c r="AD163" s="388">
        <f t="shared" si="92"/>
        <v>18000</v>
      </c>
      <c r="AE163" s="389">
        <f t="shared" si="93"/>
        <v>0</v>
      </c>
      <c r="AF163" s="380">
        <f t="shared" si="94"/>
        <v>0</v>
      </c>
      <c r="AG163" s="234"/>
    </row>
    <row r="164" spans="1:33" ht="50.25" customHeight="1" thickBot="1" x14ac:dyDescent="0.25">
      <c r="A164" s="265" t="s">
        <v>100</v>
      </c>
      <c r="B164" s="61" t="s">
        <v>271</v>
      </c>
      <c r="C164" s="790" t="s">
        <v>272</v>
      </c>
      <c r="D164" s="793" t="s">
        <v>291</v>
      </c>
      <c r="E164" s="397">
        <v>1</v>
      </c>
      <c r="F164" s="398">
        <v>3000</v>
      </c>
      <c r="G164" s="367">
        <f t="shared" si="83"/>
        <v>3000</v>
      </c>
      <c r="H164" s="397">
        <v>1</v>
      </c>
      <c r="I164" s="343">
        <v>3126.72</v>
      </c>
      <c r="J164" s="367">
        <f t="shared" si="84"/>
        <v>3126.72</v>
      </c>
      <c r="K164" s="701"/>
      <c r="L164" s="702"/>
      <c r="M164" s="703">
        <f t="shared" si="85"/>
        <v>0</v>
      </c>
      <c r="N164" s="704"/>
      <c r="O164" s="702"/>
      <c r="P164" s="703">
        <f t="shared" si="86"/>
        <v>0</v>
      </c>
      <c r="Q164" s="701"/>
      <c r="R164" s="702"/>
      <c r="S164" s="703">
        <f t="shared" si="87"/>
        <v>0</v>
      </c>
      <c r="T164" s="704"/>
      <c r="U164" s="702"/>
      <c r="V164" s="703">
        <f t="shared" si="88"/>
        <v>0</v>
      </c>
      <c r="W164" s="701"/>
      <c r="X164" s="702"/>
      <c r="Y164" s="703">
        <f t="shared" si="89"/>
        <v>0</v>
      </c>
      <c r="Z164" s="704"/>
      <c r="AA164" s="702"/>
      <c r="AB164" s="703">
        <f t="shared" si="90"/>
        <v>0</v>
      </c>
      <c r="AC164" s="353">
        <f t="shared" si="91"/>
        <v>3000</v>
      </c>
      <c r="AD164" s="391">
        <f t="shared" si="92"/>
        <v>3126.72</v>
      </c>
      <c r="AE164" s="392">
        <f t="shared" si="93"/>
        <v>-126.7199999999998</v>
      </c>
      <c r="AF164" s="355">
        <f t="shared" si="94"/>
        <v>-4.223999999999993E-2</v>
      </c>
      <c r="AG164" s="234" t="s">
        <v>579</v>
      </c>
    </row>
    <row r="165" spans="1:33" ht="30" customHeight="1" thickBot="1" x14ac:dyDescent="0.25">
      <c r="A165" s="438" t="s">
        <v>273</v>
      </c>
      <c r="B165" s="439"/>
      <c r="C165" s="497"/>
      <c r="D165" s="675"/>
      <c r="E165" s="681">
        <f t="shared" ref="E165:AB165" si="95">SUM(E139:E164)</f>
        <v>392</v>
      </c>
      <c r="F165" s="682">
        <f t="shared" si="95"/>
        <v>233135</v>
      </c>
      <c r="G165" s="683">
        <f t="shared" si="95"/>
        <v>491460</v>
      </c>
      <c r="H165" s="684">
        <f t="shared" si="95"/>
        <v>400</v>
      </c>
      <c r="I165" s="685">
        <f t="shared" si="95"/>
        <v>237242.5</v>
      </c>
      <c r="J165" s="686">
        <f t="shared" si="95"/>
        <v>489517.5</v>
      </c>
      <c r="K165" s="705">
        <f t="shared" si="95"/>
        <v>0</v>
      </c>
      <c r="L165" s="682">
        <f t="shared" si="95"/>
        <v>0</v>
      </c>
      <c r="M165" s="706">
        <f t="shared" si="95"/>
        <v>0</v>
      </c>
      <c r="N165" s="681">
        <f t="shared" si="95"/>
        <v>0</v>
      </c>
      <c r="O165" s="682">
        <f t="shared" si="95"/>
        <v>0</v>
      </c>
      <c r="P165" s="706">
        <f t="shared" si="95"/>
        <v>0</v>
      </c>
      <c r="Q165" s="705">
        <f t="shared" si="95"/>
        <v>0</v>
      </c>
      <c r="R165" s="682">
        <f t="shared" si="95"/>
        <v>0</v>
      </c>
      <c r="S165" s="706">
        <f t="shared" si="95"/>
        <v>0</v>
      </c>
      <c r="T165" s="681">
        <f t="shared" si="95"/>
        <v>0</v>
      </c>
      <c r="U165" s="682">
        <f t="shared" si="95"/>
        <v>0</v>
      </c>
      <c r="V165" s="706">
        <f t="shared" si="95"/>
        <v>0</v>
      </c>
      <c r="W165" s="705">
        <f t="shared" si="95"/>
        <v>0</v>
      </c>
      <c r="X165" s="682">
        <f t="shared" si="95"/>
        <v>0</v>
      </c>
      <c r="Y165" s="706">
        <f t="shared" si="95"/>
        <v>0</v>
      </c>
      <c r="Z165" s="681">
        <f t="shared" si="95"/>
        <v>0</v>
      </c>
      <c r="AA165" s="682">
        <f t="shared" si="95"/>
        <v>0</v>
      </c>
      <c r="AB165" s="706">
        <f t="shared" si="95"/>
        <v>0</v>
      </c>
      <c r="AC165" s="647">
        <f t="shared" ref="AC165" si="96">G165+M165+S165+Y165</f>
        <v>491460</v>
      </c>
      <c r="AD165" s="663">
        <f t="shared" ref="AD165" si="97">J165+P165+V165+AB165</f>
        <v>489517.5</v>
      </c>
      <c r="AE165" s="654">
        <f t="shared" ref="AE165" si="98">AC165-AD165</f>
        <v>1942.5</v>
      </c>
      <c r="AF165" s="687">
        <f t="shared" ref="AF165" si="99">AE165/AC165</f>
        <v>3.9525088511781223E-3</v>
      </c>
      <c r="AG165" s="437"/>
    </row>
    <row r="166" spans="1:33" ht="15.75" customHeight="1" thickBot="1" x14ac:dyDescent="0.25">
      <c r="A166" s="419" t="s">
        <v>95</v>
      </c>
      <c r="B166" s="418" t="s">
        <v>26</v>
      </c>
      <c r="C166" s="464" t="s">
        <v>274</v>
      </c>
      <c r="D166" s="503"/>
      <c r="E166" s="531"/>
      <c r="F166" s="532"/>
      <c r="G166" s="532"/>
      <c r="H166" s="531"/>
      <c r="I166" s="532"/>
      <c r="J166" s="536"/>
      <c r="K166" s="532"/>
      <c r="L166" s="532"/>
      <c r="M166" s="536"/>
      <c r="N166" s="531"/>
      <c r="O166" s="532"/>
      <c r="P166" s="536"/>
      <c r="Q166" s="532"/>
      <c r="R166" s="532"/>
      <c r="S166" s="536"/>
      <c r="T166" s="531"/>
      <c r="U166" s="532"/>
      <c r="V166" s="536"/>
      <c r="W166" s="532"/>
      <c r="X166" s="532"/>
      <c r="Y166" s="536"/>
      <c r="Z166" s="531"/>
      <c r="AA166" s="532"/>
      <c r="AB166" s="532"/>
      <c r="AC166" s="665"/>
      <c r="AD166" s="666"/>
      <c r="AE166" s="666"/>
      <c r="AF166" s="691"/>
      <c r="AG166" s="420"/>
    </row>
    <row r="167" spans="1:33" ht="15" customHeight="1" thickBot="1" x14ac:dyDescent="0.25">
      <c r="A167" s="330" t="s">
        <v>100</v>
      </c>
      <c r="B167" s="331" t="s">
        <v>101</v>
      </c>
      <c r="C167" s="504" t="s">
        <v>275</v>
      </c>
      <c r="D167" s="505"/>
      <c r="E167" s="707"/>
      <c r="F167" s="708"/>
      <c r="G167" s="709">
        <f>E167*F167</f>
        <v>0</v>
      </c>
      <c r="H167" s="710"/>
      <c r="I167" s="711"/>
      <c r="J167" s="712">
        <f>H167*I167</f>
        <v>0</v>
      </c>
      <c r="K167" s="713"/>
      <c r="L167" s="708"/>
      <c r="M167" s="714">
        <f>K167*L167</f>
        <v>0</v>
      </c>
      <c r="N167" s="707"/>
      <c r="O167" s="708"/>
      <c r="P167" s="714">
        <f>N167*O167</f>
        <v>0</v>
      </c>
      <c r="Q167" s="713"/>
      <c r="R167" s="708"/>
      <c r="S167" s="714">
        <f>Q167*R167</f>
        <v>0</v>
      </c>
      <c r="T167" s="707"/>
      <c r="U167" s="708"/>
      <c r="V167" s="714">
        <f>T167*U167</f>
        <v>0</v>
      </c>
      <c r="W167" s="713"/>
      <c r="X167" s="708"/>
      <c r="Y167" s="714">
        <f>W167*X167</f>
        <v>0</v>
      </c>
      <c r="Z167" s="707"/>
      <c r="AA167" s="708"/>
      <c r="AB167" s="714">
        <f>Z167*AA167</f>
        <v>0</v>
      </c>
      <c r="AC167" s="715">
        <f>G167+M167+S167+Y167</f>
        <v>0</v>
      </c>
      <c r="AD167" s="716">
        <f>J167+P167+V167+AB167</f>
        <v>0</v>
      </c>
      <c r="AE167" s="717">
        <f>AC167-AD167</f>
        <v>0</v>
      </c>
      <c r="AF167" s="718" t="e">
        <f>AE167/AC167</f>
        <v>#DIV/0!</v>
      </c>
      <c r="AG167" s="306"/>
    </row>
    <row r="168" spans="1:33" ht="30" customHeight="1" thickBot="1" x14ac:dyDescent="0.25">
      <c r="A168" s="332" t="s">
        <v>100</v>
      </c>
      <c r="B168" s="331" t="s">
        <v>104</v>
      </c>
      <c r="C168" s="506" t="s">
        <v>276</v>
      </c>
      <c r="D168" s="470"/>
      <c r="E168" s="611"/>
      <c r="F168" s="612"/>
      <c r="G168" s="559">
        <f>E168*F168</f>
        <v>0</v>
      </c>
      <c r="H168" s="611"/>
      <c r="I168" s="612"/>
      <c r="J168" s="560">
        <f>H168*I168</f>
        <v>0</v>
      </c>
      <c r="K168" s="635"/>
      <c r="L168" s="612"/>
      <c r="M168" s="636">
        <f>K168*L168</f>
        <v>0</v>
      </c>
      <c r="N168" s="611"/>
      <c r="O168" s="612"/>
      <c r="P168" s="636">
        <f>N168*O168</f>
        <v>0</v>
      </c>
      <c r="Q168" s="635"/>
      <c r="R168" s="612"/>
      <c r="S168" s="636">
        <f>Q168*R168</f>
        <v>0</v>
      </c>
      <c r="T168" s="611"/>
      <c r="U168" s="612"/>
      <c r="V168" s="636">
        <f>T168*U168</f>
        <v>0</v>
      </c>
      <c r="W168" s="635"/>
      <c r="X168" s="612"/>
      <c r="Y168" s="636">
        <f>W168*X168</f>
        <v>0</v>
      </c>
      <c r="Z168" s="611"/>
      <c r="AA168" s="612"/>
      <c r="AB168" s="636">
        <f>Z168*AA168</f>
        <v>0</v>
      </c>
      <c r="AC168" s="569">
        <f>G168+M168+S168+Y168</f>
        <v>0</v>
      </c>
      <c r="AD168" s="570">
        <f>J168+P168+V168+AB168</f>
        <v>0</v>
      </c>
      <c r="AE168" s="598">
        <f>AC168-AD168</f>
        <v>0</v>
      </c>
      <c r="AF168" s="719" t="e">
        <f>AE168/AC168</f>
        <v>#DIV/0!</v>
      </c>
      <c r="AG168" s="333"/>
    </row>
    <row r="169" spans="1:33" ht="30" customHeight="1" thickBot="1" x14ac:dyDescent="0.25">
      <c r="A169" s="435" t="s">
        <v>277</v>
      </c>
      <c r="B169" s="436"/>
      <c r="C169" s="482"/>
      <c r="D169" s="646"/>
      <c r="E169" s="647">
        <f t="shared" ref="E169:AB169" si="100">SUM(E167:E168)</f>
        <v>0</v>
      </c>
      <c r="F169" s="648">
        <f t="shared" si="100"/>
        <v>0</v>
      </c>
      <c r="G169" s="649">
        <f t="shared" si="100"/>
        <v>0</v>
      </c>
      <c r="H169" s="650">
        <f t="shared" si="100"/>
        <v>0</v>
      </c>
      <c r="I169" s="651">
        <f t="shared" si="100"/>
        <v>0</v>
      </c>
      <c r="J169" s="652">
        <f t="shared" si="100"/>
        <v>0</v>
      </c>
      <c r="K169" s="653">
        <f t="shared" si="100"/>
        <v>0</v>
      </c>
      <c r="L169" s="648">
        <f t="shared" si="100"/>
        <v>0</v>
      </c>
      <c r="M169" s="654">
        <f t="shared" si="100"/>
        <v>0</v>
      </c>
      <c r="N169" s="647">
        <f t="shared" si="100"/>
        <v>0</v>
      </c>
      <c r="O169" s="648">
        <f t="shared" si="100"/>
        <v>0</v>
      </c>
      <c r="P169" s="654">
        <f t="shared" si="100"/>
        <v>0</v>
      </c>
      <c r="Q169" s="653">
        <f t="shared" si="100"/>
        <v>0</v>
      </c>
      <c r="R169" s="648">
        <f t="shared" si="100"/>
        <v>0</v>
      </c>
      <c r="S169" s="654">
        <f t="shared" si="100"/>
        <v>0</v>
      </c>
      <c r="T169" s="647">
        <f t="shared" si="100"/>
        <v>0</v>
      </c>
      <c r="U169" s="648">
        <f t="shared" si="100"/>
        <v>0</v>
      </c>
      <c r="V169" s="654">
        <f t="shared" si="100"/>
        <v>0</v>
      </c>
      <c r="W169" s="653">
        <f t="shared" si="100"/>
        <v>0</v>
      </c>
      <c r="X169" s="648">
        <f t="shared" si="100"/>
        <v>0</v>
      </c>
      <c r="Y169" s="654">
        <f t="shared" si="100"/>
        <v>0</v>
      </c>
      <c r="Z169" s="647">
        <f t="shared" si="100"/>
        <v>0</v>
      </c>
      <c r="AA169" s="648">
        <f t="shared" si="100"/>
        <v>0</v>
      </c>
      <c r="AB169" s="654">
        <f t="shared" si="100"/>
        <v>0</v>
      </c>
      <c r="AC169" s="650">
        <f>G169+M169+S169+Y169</f>
        <v>0</v>
      </c>
      <c r="AD169" s="655">
        <f>J169+P169+V169+AB169</f>
        <v>0</v>
      </c>
      <c r="AE169" s="652">
        <f>AC169-AD169</f>
        <v>0</v>
      </c>
      <c r="AF169" s="720" t="e">
        <f>AE169/AC169</f>
        <v>#DIV/0!</v>
      </c>
      <c r="AG169" s="437"/>
    </row>
    <row r="170" spans="1:33" ht="30" customHeight="1" thickBot="1" x14ac:dyDescent="0.25">
      <c r="A170" s="417" t="s">
        <v>95</v>
      </c>
      <c r="B170" s="418" t="s">
        <v>27</v>
      </c>
      <c r="C170" s="464" t="s">
        <v>278</v>
      </c>
      <c r="D170" s="503"/>
      <c r="E170" s="531"/>
      <c r="F170" s="532"/>
      <c r="G170" s="532"/>
      <c r="H170" s="531"/>
      <c r="I170" s="532"/>
      <c r="J170" s="536"/>
      <c r="K170" s="532"/>
      <c r="L170" s="532"/>
      <c r="M170" s="536"/>
      <c r="N170" s="531"/>
      <c r="O170" s="532"/>
      <c r="P170" s="536"/>
      <c r="Q170" s="532"/>
      <c r="R170" s="532"/>
      <c r="S170" s="536"/>
      <c r="T170" s="531"/>
      <c r="U170" s="532"/>
      <c r="V170" s="536"/>
      <c r="W170" s="532"/>
      <c r="X170" s="532"/>
      <c r="Y170" s="536"/>
      <c r="Z170" s="531"/>
      <c r="AA170" s="532"/>
      <c r="AB170" s="536"/>
      <c r="AC170" s="665"/>
      <c r="AD170" s="666"/>
      <c r="AE170" s="666"/>
      <c r="AF170" s="691"/>
      <c r="AG170" s="414"/>
    </row>
    <row r="171" spans="1:33" ht="30" customHeight="1" thickBot="1" x14ac:dyDescent="0.25">
      <c r="A171" s="330" t="s">
        <v>100</v>
      </c>
      <c r="B171" s="331" t="s">
        <v>101</v>
      </c>
      <c r="C171" s="504" t="s">
        <v>279</v>
      </c>
      <c r="D171" s="505" t="s">
        <v>280</v>
      </c>
      <c r="E171" s="707"/>
      <c r="F171" s="708"/>
      <c r="G171" s="709">
        <f>E171*F171</f>
        <v>0</v>
      </c>
      <c r="H171" s="710"/>
      <c r="I171" s="711"/>
      <c r="J171" s="712">
        <f>H171*I171</f>
        <v>0</v>
      </c>
      <c r="K171" s="713"/>
      <c r="L171" s="708"/>
      <c r="M171" s="714">
        <f>K171*L171</f>
        <v>0</v>
      </c>
      <c r="N171" s="707"/>
      <c r="O171" s="708"/>
      <c r="P171" s="714">
        <f>N171*O171</f>
        <v>0</v>
      </c>
      <c r="Q171" s="713"/>
      <c r="R171" s="708"/>
      <c r="S171" s="714">
        <f>Q171*R171</f>
        <v>0</v>
      </c>
      <c r="T171" s="707"/>
      <c r="U171" s="708"/>
      <c r="V171" s="714">
        <f>T171*U171</f>
        <v>0</v>
      </c>
      <c r="W171" s="713"/>
      <c r="X171" s="708"/>
      <c r="Y171" s="714">
        <f>W171*X171</f>
        <v>0</v>
      </c>
      <c r="Z171" s="707"/>
      <c r="AA171" s="708"/>
      <c r="AB171" s="714">
        <f>Z171*AA171</f>
        <v>0</v>
      </c>
      <c r="AC171" s="715">
        <f>G171+M171+S171+Y171</f>
        <v>0</v>
      </c>
      <c r="AD171" s="716">
        <f>J171+P171+V171+AB171</f>
        <v>0</v>
      </c>
      <c r="AE171" s="717">
        <f>AC171-AD171</f>
        <v>0</v>
      </c>
      <c r="AF171" s="719" t="e">
        <f>AE171/AC171</f>
        <v>#DIV/0!</v>
      </c>
      <c r="AG171" s="334"/>
    </row>
    <row r="172" spans="1:33" ht="15" customHeight="1" thickBot="1" x14ac:dyDescent="0.25">
      <c r="A172" s="332" t="s">
        <v>100</v>
      </c>
      <c r="B172" s="331" t="s">
        <v>104</v>
      </c>
      <c r="C172" s="506" t="s">
        <v>279</v>
      </c>
      <c r="D172" s="470" t="s">
        <v>280</v>
      </c>
      <c r="E172" s="611"/>
      <c r="F172" s="612"/>
      <c r="G172" s="559">
        <f>E172*F172</f>
        <v>0</v>
      </c>
      <c r="H172" s="611"/>
      <c r="I172" s="612"/>
      <c r="J172" s="560">
        <f>H172*I172</f>
        <v>0</v>
      </c>
      <c r="K172" s="635"/>
      <c r="L172" s="612"/>
      <c r="M172" s="636">
        <f>K172*L172</f>
        <v>0</v>
      </c>
      <c r="N172" s="611"/>
      <c r="O172" s="612"/>
      <c r="P172" s="636">
        <f>N172*O172</f>
        <v>0</v>
      </c>
      <c r="Q172" s="635"/>
      <c r="R172" s="612"/>
      <c r="S172" s="636">
        <f>Q172*R172</f>
        <v>0</v>
      </c>
      <c r="T172" s="611"/>
      <c r="U172" s="612"/>
      <c r="V172" s="636">
        <f>T172*U172</f>
        <v>0</v>
      </c>
      <c r="W172" s="635"/>
      <c r="X172" s="612"/>
      <c r="Y172" s="636">
        <f>W172*X172</f>
        <v>0</v>
      </c>
      <c r="Z172" s="611"/>
      <c r="AA172" s="612"/>
      <c r="AB172" s="636">
        <f>Z172*AA172</f>
        <v>0</v>
      </c>
      <c r="AC172" s="569">
        <f>G172+M172+S172+Y172</f>
        <v>0</v>
      </c>
      <c r="AD172" s="570">
        <f>J172+P172+V172+AB172</f>
        <v>0</v>
      </c>
      <c r="AE172" s="598">
        <f>AC172-AD172</f>
        <v>0</v>
      </c>
      <c r="AF172" s="719" t="e">
        <f>AE172/AC172</f>
        <v>#DIV/0!</v>
      </c>
      <c r="AG172" s="335"/>
    </row>
    <row r="173" spans="1:33" ht="15" customHeight="1" thickBot="1" x14ac:dyDescent="0.25">
      <c r="A173" s="834" t="s">
        <v>281</v>
      </c>
      <c r="B173" s="835"/>
      <c r="C173" s="836"/>
      <c r="D173" s="507"/>
      <c r="E173" s="721">
        <f t="shared" ref="E173:AB173" si="101">SUM(E171:E172)</f>
        <v>0</v>
      </c>
      <c r="F173" s="654">
        <f t="shared" si="101"/>
        <v>0</v>
      </c>
      <c r="G173" s="649">
        <f t="shared" si="101"/>
        <v>0</v>
      </c>
      <c r="H173" s="722">
        <f t="shared" si="101"/>
        <v>0</v>
      </c>
      <c r="I173" s="652">
        <f t="shared" si="101"/>
        <v>0</v>
      </c>
      <c r="J173" s="652">
        <f t="shared" si="101"/>
        <v>0</v>
      </c>
      <c r="K173" s="723">
        <f t="shared" si="101"/>
        <v>0</v>
      </c>
      <c r="L173" s="654">
        <f t="shared" si="101"/>
        <v>0</v>
      </c>
      <c r="M173" s="654">
        <f t="shared" si="101"/>
        <v>0</v>
      </c>
      <c r="N173" s="721">
        <f t="shared" si="101"/>
        <v>0</v>
      </c>
      <c r="O173" s="654">
        <f t="shared" si="101"/>
        <v>0</v>
      </c>
      <c r="P173" s="654">
        <f t="shared" si="101"/>
        <v>0</v>
      </c>
      <c r="Q173" s="723">
        <f t="shared" si="101"/>
        <v>0</v>
      </c>
      <c r="R173" s="654">
        <f t="shared" si="101"/>
        <v>0</v>
      </c>
      <c r="S173" s="654">
        <f t="shared" si="101"/>
        <v>0</v>
      </c>
      <c r="T173" s="721">
        <f t="shared" si="101"/>
        <v>0</v>
      </c>
      <c r="U173" s="654">
        <f t="shared" si="101"/>
        <v>0</v>
      </c>
      <c r="V173" s="654">
        <f t="shared" si="101"/>
        <v>0</v>
      </c>
      <c r="W173" s="723">
        <f t="shared" si="101"/>
        <v>0</v>
      </c>
      <c r="X173" s="654">
        <f t="shared" si="101"/>
        <v>0</v>
      </c>
      <c r="Y173" s="654">
        <f t="shared" si="101"/>
        <v>0</v>
      </c>
      <c r="Z173" s="721">
        <f t="shared" si="101"/>
        <v>0</v>
      </c>
      <c r="AA173" s="654">
        <f t="shared" si="101"/>
        <v>0</v>
      </c>
      <c r="AB173" s="654">
        <f t="shared" si="101"/>
        <v>0</v>
      </c>
      <c r="AC173" s="650">
        <f>G173+M173+S173+Y173</f>
        <v>0</v>
      </c>
      <c r="AD173" s="655">
        <f>J173+P173+V173+AB173</f>
        <v>0</v>
      </c>
      <c r="AE173" s="652">
        <f>AC173-AD173</f>
        <v>0</v>
      </c>
      <c r="AF173" s="724" t="e">
        <f>AE173/AC173</f>
        <v>#DIV/0!</v>
      </c>
      <c r="AG173" s="441"/>
    </row>
    <row r="174" spans="1:33" ht="30" customHeight="1" thickBot="1" x14ac:dyDescent="0.25">
      <c r="A174" s="415" t="s">
        <v>95</v>
      </c>
      <c r="B174" s="413" t="s">
        <v>28</v>
      </c>
      <c r="C174" s="498" t="s">
        <v>282</v>
      </c>
      <c r="D174" s="508"/>
      <c r="E174" s="725"/>
      <c r="F174" s="726"/>
      <c r="G174" s="726"/>
      <c r="H174" s="725"/>
      <c r="I174" s="726"/>
      <c r="J174" s="726"/>
      <c r="K174" s="726"/>
      <c r="L174" s="726"/>
      <c r="M174" s="727"/>
      <c r="N174" s="725"/>
      <c r="O174" s="726"/>
      <c r="P174" s="727"/>
      <c r="Q174" s="726"/>
      <c r="R174" s="726"/>
      <c r="S174" s="727"/>
      <c r="T174" s="725"/>
      <c r="U174" s="726"/>
      <c r="V174" s="727"/>
      <c r="W174" s="726"/>
      <c r="X174" s="726"/>
      <c r="Y174" s="727"/>
      <c r="Z174" s="725"/>
      <c r="AA174" s="726"/>
      <c r="AB174" s="727"/>
      <c r="AC174" s="725"/>
      <c r="AD174" s="726"/>
      <c r="AE174" s="726"/>
      <c r="AF174" s="691"/>
      <c r="AG174" s="416"/>
    </row>
    <row r="175" spans="1:33" ht="30" customHeight="1" x14ac:dyDescent="0.2">
      <c r="A175" s="262" t="s">
        <v>100</v>
      </c>
      <c r="B175" s="327" t="s">
        <v>101</v>
      </c>
      <c r="C175" s="801" t="s">
        <v>283</v>
      </c>
      <c r="D175" s="800" t="s">
        <v>284</v>
      </c>
      <c r="E175" s="729"/>
      <c r="F175" s="711"/>
      <c r="G175" s="728">
        <f>E175*F175</f>
        <v>0</v>
      </c>
      <c r="H175" s="710"/>
      <c r="I175" s="711"/>
      <c r="J175" s="712">
        <f>H175*I175</f>
        <v>0</v>
      </c>
      <c r="K175" s="729"/>
      <c r="L175" s="711"/>
      <c r="M175" s="712">
        <f>K175*L175</f>
        <v>0</v>
      </c>
      <c r="N175" s="710"/>
      <c r="O175" s="711"/>
      <c r="P175" s="712">
        <f>N175*O175</f>
        <v>0</v>
      </c>
      <c r="Q175" s="729"/>
      <c r="R175" s="711"/>
      <c r="S175" s="712">
        <f>Q175*R175</f>
        <v>0</v>
      </c>
      <c r="T175" s="710"/>
      <c r="U175" s="711"/>
      <c r="V175" s="712">
        <f>T175*U175</f>
        <v>0</v>
      </c>
      <c r="W175" s="729"/>
      <c r="X175" s="711"/>
      <c r="Y175" s="712">
        <f>W175*X175</f>
        <v>0</v>
      </c>
      <c r="Z175" s="710"/>
      <c r="AA175" s="711"/>
      <c r="AB175" s="728">
        <f>Z175*AA175</f>
        <v>0</v>
      </c>
      <c r="AC175" s="715">
        <f>G175+M175+S175+Y175</f>
        <v>0</v>
      </c>
      <c r="AD175" s="730">
        <f>J175+P175+V175+AB175</f>
        <v>0</v>
      </c>
      <c r="AE175" s="731">
        <f>AC175-AD175</f>
        <v>0</v>
      </c>
      <c r="AF175" s="732" t="e">
        <f>AE175/AC175</f>
        <v>#DIV/0!</v>
      </c>
      <c r="AG175" s="295"/>
    </row>
    <row r="176" spans="1:33" ht="42.75" customHeight="1" x14ac:dyDescent="0.2">
      <c r="A176" s="265" t="s">
        <v>100</v>
      </c>
      <c r="B176" s="328" t="s">
        <v>104</v>
      </c>
      <c r="C176" s="501" t="s">
        <v>285</v>
      </c>
      <c r="D176" s="804" t="s">
        <v>286</v>
      </c>
      <c r="E176" s="351">
        <v>30</v>
      </c>
      <c r="F176" s="346">
        <v>145</v>
      </c>
      <c r="G176" s="352">
        <f t="shared" ref="G176" si="102">E176*F176</f>
        <v>4350</v>
      </c>
      <c r="H176" s="361">
        <v>30</v>
      </c>
      <c r="I176" s="362">
        <v>153.69999999999999</v>
      </c>
      <c r="J176" s="363">
        <f t="shared" ref="J176" si="103">H176*I176</f>
        <v>4611</v>
      </c>
      <c r="K176" s="701"/>
      <c r="L176" s="702"/>
      <c r="M176" s="703">
        <f t="shared" ref="M176" si="104">K176*L176</f>
        <v>0</v>
      </c>
      <c r="N176" s="704"/>
      <c r="O176" s="702"/>
      <c r="P176" s="703">
        <f t="shared" ref="P176" si="105">N176*O176</f>
        <v>0</v>
      </c>
      <c r="Q176" s="701"/>
      <c r="R176" s="702"/>
      <c r="S176" s="703">
        <f t="shared" ref="S176" si="106">Q176*R176</f>
        <v>0</v>
      </c>
      <c r="T176" s="704"/>
      <c r="U176" s="702"/>
      <c r="V176" s="703">
        <f t="shared" ref="V176" si="107">T176*U176</f>
        <v>0</v>
      </c>
      <c r="W176" s="701"/>
      <c r="X176" s="702"/>
      <c r="Y176" s="703">
        <f t="shared" ref="Y176" si="108">W176*X176</f>
        <v>0</v>
      </c>
      <c r="Z176" s="704"/>
      <c r="AA176" s="702"/>
      <c r="AB176" s="733">
        <f t="shared" ref="AB176" si="109">Z176*AA176</f>
        <v>0</v>
      </c>
      <c r="AC176" s="353">
        <f t="shared" ref="AC176" si="110">G176+M176+S176+Y176</f>
        <v>4350</v>
      </c>
      <c r="AD176" s="354">
        <f t="shared" ref="AD176" si="111">J176+P176+V176+AB176</f>
        <v>4611</v>
      </c>
      <c r="AE176" s="373">
        <f t="shared" ref="AE176" si="112">AC176-AD176</f>
        <v>-261</v>
      </c>
      <c r="AF176" s="374">
        <f t="shared" ref="AF176" si="113">AE176/AC176</f>
        <v>-0.06</v>
      </c>
      <c r="AG176" s="234" t="s">
        <v>591</v>
      </c>
    </row>
    <row r="177" spans="1:33" ht="30" customHeight="1" thickBot="1" x14ac:dyDescent="0.25">
      <c r="A177" s="293" t="s">
        <v>100</v>
      </c>
      <c r="B177" s="329" t="s">
        <v>106</v>
      </c>
      <c r="C177" s="802" t="s">
        <v>287</v>
      </c>
      <c r="D177" s="490" t="s">
        <v>286</v>
      </c>
      <c r="E177" s="803"/>
      <c r="F177" s="566"/>
      <c r="G177" s="567">
        <f>E177*F177</f>
        <v>0</v>
      </c>
      <c r="H177" s="565"/>
      <c r="I177" s="566"/>
      <c r="J177" s="568">
        <f>H177*I177</f>
        <v>0</v>
      </c>
      <c r="K177" s="618"/>
      <c r="L177" s="566"/>
      <c r="M177" s="568">
        <f>K177*L177</f>
        <v>0</v>
      </c>
      <c r="N177" s="565"/>
      <c r="O177" s="566"/>
      <c r="P177" s="568">
        <f>N177*O177</f>
        <v>0</v>
      </c>
      <c r="Q177" s="618"/>
      <c r="R177" s="566"/>
      <c r="S177" s="568">
        <f>Q177*R177</f>
        <v>0</v>
      </c>
      <c r="T177" s="565"/>
      <c r="U177" s="566"/>
      <c r="V177" s="568">
        <f>T177*U177</f>
        <v>0</v>
      </c>
      <c r="W177" s="618"/>
      <c r="X177" s="566"/>
      <c r="Y177" s="568">
        <f>W177*X177</f>
        <v>0</v>
      </c>
      <c r="Z177" s="565"/>
      <c r="AA177" s="566"/>
      <c r="AB177" s="567">
        <f>Z177*AA177</f>
        <v>0</v>
      </c>
      <c r="AC177" s="660">
        <f>G177+M177+S177+Y177</f>
        <v>0</v>
      </c>
      <c r="AD177" s="734">
        <f>J177+P177+V177+AB177</f>
        <v>0</v>
      </c>
      <c r="AE177" s="735">
        <f>AC177-AD177</f>
        <v>0</v>
      </c>
      <c r="AF177" s="732" t="e">
        <f>AE177/AC177</f>
        <v>#DIV/0!</v>
      </c>
      <c r="AG177" s="336"/>
    </row>
    <row r="178" spans="1:33" ht="15" customHeight="1" thickBot="1" x14ac:dyDescent="0.25">
      <c r="A178" s="837" t="s">
        <v>288</v>
      </c>
      <c r="B178" s="838"/>
      <c r="C178" s="839"/>
      <c r="D178" s="509"/>
      <c r="E178" s="736">
        <f t="shared" ref="E178:AB178" si="114">SUM(E175:E177)</f>
        <v>30</v>
      </c>
      <c r="F178" s="706">
        <f t="shared" si="114"/>
        <v>145</v>
      </c>
      <c r="G178" s="683">
        <f t="shared" si="114"/>
        <v>4350</v>
      </c>
      <c r="H178" s="737">
        <f t="shared" si="114"/>
        <v>30</v>
      </c>
      <c r="I178" s="686">
        <f t="shared" si="114"/>
        <v>153.69999999999999</v>
      </c>
      <c r="J178" s="686">
        <f t="shared" si="114"/>
        <v>4611</v>
      </c>
      <c r="K178" s="738">
        <f t="shared" si="114"/>
        <v>0</v>
      </c>
      <c r="L178" s="706">
        <f t="shared" si="114"/>
        <v>0</v>
      </c>
      <c r="M178" s="706">
        <f t="shared" si="114"/>
        <v>0</v>
      </c>
      <c r="N178" s="736">
        <f t="shared" si="114"/>
        <v>0</v>
      </c>
      <c r="O178" s="706">
        <f t="shared" si="114"/>
        <v>0</v>
      </c>
      <c r="P178" s="706">
        <f t="shared" si="114"/>
        <v>0</v>
      </c>
      <c r="Q178" s="738">
        <f t="shared" si="114"/>
        <v>0</v>
      </c>
      <c r="R178" s="706">
        <f t="shared" si="114"/>
        <v>0</v>
      </c>
      <c r="S178" s="706">
        <f t="shared" si="114"/>
        <v>0</v>
      </c>
      <c r="T178" s="736">
        <f t="shared" si="114"/>
        <v>0</v>
      </c>
      <c r="U178" s="706">
        <f t="shared" si="114"/>
        <v>0</v>
      </c>
      <c r="V178" s="706">
        <f t="shared" si="114"/>
        <v>0</v>
      </c>
      <c r="W178" s="738">
        <f t="shared" si="114"/>
        <v>0</v>
      </c>
      <c r="X178" s="706">
        <f t="shared" si="114"/>
        <v>0</v>
      </c>
      <c r="Y178" s="706">
        <f t="shared" si="114"/>
        <v>0</v>
      </c>
      <c r="Z178" s="736">
        <f t="shared" si="114"/>
        <v>0</v>
      </c>
      <c r="AA178" s="706">
        <f t="shared" si="114"/>
        <v>0</v>
      </c>
      <c r="AB178" s="706">
        <f t="shared" si="114"/>
        <v>0</v>
      </c>
      <c r="AC178" s="684">
        <f>G178+M178+S178+Y178</f>
        <v>4350</v>
      </c>
      <c r="AD178" s="739">
        <f>J178+P178+V178+AB178</f>
        <v>4611</v>
      </c>
      <c r="AE178" s="740">
        <f>AC178-AD178</f>
        <v>-261</v>
      </c>
      <c r="AF178" s="741">
        <f>AE178/AC178</f>
        <v>-0.06</v>
      </c>
      <c r="AG178" s="440"/>
    </row>
    <row r="179" spans="1:33" ht="30" customHeight="1" thickBot="1" x14ac:dyDescent="0.25">
      <c r="A179" s="415" t="s">
        <v>95</v>
      </c>
      <c r="B179" s="413" t="s">
        <v>29</v>
      </c>
      <c r="C179" s="498" t="s">
        <v>289</v>
      </c>
      <c r="D179" s="499"/>
      <c r="E179" s="688"/>
      <c r="F179" s="689"/>
      <c r="G179" s="689"/>
      <c r="H179" s="688"/>
      <c r="I179" s="689"/>
      <c r="J179" s="690"/>
      <c r="K179" s="689"/>
      <c r="L179" s="689"/>
      <c r="M179" s="690"/>
      <c r="N179" s="688"/>
      <c r="O179" s="689"/>
      <c r="P179" s="690"/>
      <c r="Q179" s="689"/>
      <c r="R179" s="689"/>
      <c r="S179" s="690"/>
      <c r="T179" s="688"/>
      <c r="U179" s="689"/>
      <c r="V179" s="690"/>
      <c r="W179" s="689"/>
      <c r="X179" s="689"/>
      <c r="Y179" s="690"/>
      <c r="Z179" s="688"/>
      <c r="AA179" s="689"/>
      <c r="AB179" s="690"/>
      <c r="AC179" s="725"/>
      <c r="AD179" s="726"/>
      <c r="AE179" s="742"/>
      <c r="AF179" s="743"/>
      <c r="AG179" s="414"/>
    </row>
    <row r="180" spans="1:33" ht="30" customHeight="1" x14ac:dyDescent="0.2">
      <c r="A180" s="262" t="s">
        <v>100</v>
      </c>
      <c r="B180" s="327" t="s">
        <v>101</v>
      </c>
      <c r="C180" s="794" t="s">
        <v>290</v>
      </c>
      <c r="D180" s="800" t="s">
        <v>291</v>
      </c>
      <c r="E180" s="223">
        <v>1</v>
      </c>
      <c r="F180" s="224">
        <v>35000</v>
      </c>
      <c r="G180" s="219">
        <f>E180*F180</f>
        <v>35000</v>
      </c>
      <c r="H180" s="223">
        <v>1</v>
      </c>
      <c r="I180" s="224">
        <v>25000</v>
      </c>
      <c r="J180" s="219">
        <f>H180*I180</f>
        <v>25000</v>
      </c>
      <c r="K180" s="729"/>
      <c r="L180" s="711"/>
      <c r="M180" s="712">
        <f>K180*L180</f>
        <v>0</v>
      </c>
      <c r="N180" s="710"/>
      <c r="O180" s="711"/>
      <c r="P180" s="712">
        <f>N180*O180</f>
        <v>0</v>
      </c>
      <c r="Q180" s="729"/>
      <c r="R180" s="711"/>
      <c r="S180" s="712">
        <f>Q180*R180</f>
        <v>0</v>
      </c>
      <c r="T180" s="710"/>
      <c r="U180" s="711"/>
      <c r="V180" s="712">
        <f>T180*U180</f>
        <v>0</v>
      </c>
      <c r="W180" s="729"/>
      <c r="X180" s="711"/>
      <c r="Y180" s="712">
        <f>W180*X180</f>
        <v>0</v>
      </c>
      <c r="Z180" s="710"/>
      <c r="AA180" s="711"/>
      <c r="AB180" s="728">
        <f>Z180*AA180</f>
        <v>0</v>
      </c>
      <c r="AC180" s="715">
        <f>G180+M180+S180+Y180</f>
        <v>35000</v>
      </c>
      <c r="AD180" s="730">
        <f>J180+P180+V180+AB180</f>
        <v>25000</v>
      </c>
      <c r="AE180" s="715">
        <f>AC180-AD180</f>
        <v>10000</v>
      </c>
      <c r="AF180" s="718">
        <f>AE180/AC180</f>
        <v>0.2857142857142857</v>
      </c>
      <c r="AG180" s="336" t="s">
        <v>590</v>
      </c>
    </row>
    <row r="181" spans="1:33" ht="30" customHeight="1" thickBot="1" x14ac:dyDescent="0.25">
      <c r="A181" s="265" t="s">
        <v>100</v>
      </c>
      <c r="B181" s="328" t="s">
        <v>104</v>
      </c>
      <c r="C181" s="794" t="s">
        <v>292</v>
      </c>
      <c r="D181" s="490" t="s">
        <v>291</v>
      </c>
      <c r="E181" s="223">
        <v>1</v>
      </c>
      <c r="F181" s="224">
        <v>10000</v>
      </c>
      <c r="G181" s="219">
        <f>E181*F181</f>
        <v>10000</v>
      </c>
      <c r="H181" s="223">
        <v>0</v>
      </c>
      <c r="I181" s="224">
        <v>10000</v>
      </c>
      <c r="J181" s="219">
        <f>H181*I181</f>
        <v>0</v>
      </c>
      <c r="K181" s="617"/>
      <c r="L181" s="558"/>
      <c r="M181" s="560">
        <f>K181*L181</f>
        <v>0</v>
      </c>
      <c r="N181" s="557"/>
      <c r="O181" s="558"/>
      <c r="P181" s="560">
        <f>N181*O181</f>
        <v>0</v>
      </c>
      <c r="Q181" s="617"/>
      <c r="R181" s="558"/>
      <c r="S181" s="560">
        <f>Q181*R181</f>
        <v>0</v>
      </c>
      <c r="T181" s="557"/>
      <c r="U181" s="558"/>
      <c r="V181" s="560">
        <f>T181*U181</f>
        <v>0</v>
      </c>
      <c r="W181" s="617"/>
      <c r="X181" s="558"/>
      <c r="Y181" s="560">
        <f>W181*X181</f>
        <v>0</v>
      </c>
      <c r="Z181" s="557"/>
      <c r="AA181" s="558"/>
      <c r="AB181" s="559">
        <f>Z181*AA181</f>
        <v>0</v>
      </c>
      <c r="AC181" s="561">
        <f>G181+M181+S181+Y181</f>
        <v>10000</v>
      </c>
      <c r="AD181" s="744">
        <f>J181+P181+V181+AB181</f>
        <v>0</v>
      </c>
      <c r="AE181" s="561">
        <f>AC181-AD181</f>
        <v>10000</v>
      </c>
      <c r="AF181" s="719">
        <f>AE181/AC181</f>
        <v>1</v>
      </c>
      <c r="AG181" s="336" t="s">
        <v>589</v>
      </c>
    </row>
    <row r="182" spans="1:33" ht="30" customHeight="1" thickBot="1" x14ac:dyDescent="0.25">
      <c r="A182" s="837" t="s">
        <v>293</v>
      </c>
      <c r="B182" s="838"/>
      <c r="C182" s="839"/>
      <c r="D182" s="675"/>
      <c r="E182" s="736">
        <f t="shared" ref="E182:AB182" si="115">SUM(E180:E181)</f>
        <v>2</v>
      </c>
      <c r="F182" s="706">
        <f t="shared" si="115"/>
        <v>45000</v>
      </c>
      <c r="G182" s="683">
        <f t="shared" si="115"/>
        <v>45000</v>
      </c>
      <c r="H182" s="737">
        <f t="shared" si="115"/>
        <v>1</v>
      </c>
      <c r="I182" s="686">
        <f t="shared" si="115"/>
        <v>35000</v>
      </c>
      <c r="J182" s="686">
        <f t="shared" si="115"/>
        <v>25000</v>
      </c>
      <c r="K182" s="738">
        <f t="shared" si="115"/>
        <v>0</v>
      </c>
      <c r="L182" s="706">
        <f t="shared" si="115"/>
        <v>0</v>
      </c>
      <c r="M182" s="706">
        <f t="shared" si="115"/>
        <v>0</v>
      </c>
      <c r="N182" s="736">
        <f t="shared" si="115"/>
        <v>0</v>
      </c>
      <c r="O182" s="706">
        <f t="shared" si="115"/>
        <v>0</v>
      </c>
      <c r="P182" s="706">
        <f t="shared" si="115"/>
        <v>0</v>
      </c>
      <c r="Q182" s="738">
        <f t="shared" si="115"/>
        <v>0</v>
      </c>
      <c r="R182" s="706">
        <f t="shared" si="115"/>
        <v>0</v>
      </c>
      <c r="S182" s="706">
        <f t="shared" si="115"/>
        <v>0</v>
      </c>
      <c r="T182" s="736">
        <f t="shared" si="115"/>
        <v>0</v>
      </c>
      <c r="U182" s="706">
        <f t="shared" si="115"/>
        <v>0</v>
      </c>
      <c r="V182" s="706">
        <f t="shared" si="115"/>
        <v>0</v>
      </c>
      <c r="W182" s="738">
        <f t="shared" si="115"/>
        <v>0</v>
      </c>
      <c r="X182" s="706">
        <f t="shared" si="115"/>
        <v>0</v>
      </c>
      <c r="Y182" s="706">
        <f t="shared" si="115"/>
        <v>0</v>
      </c>
      <c r="Z182" s="736">
        <f t="shared" si="115"/>
        <v>0</v>
      </c>
      <c r="AA182" s="706">
        <f t="shared" si="115"/>
        <v>0</v>
      </c>
      <c r="AB182" s="706">
        <f t="shared" si="115"/>
        <v>0</v>
      </c>
      <c r="AC182" s="684">
        <f>G182+M182+S182+Y182</f>
        <v>45000</v>
      </c>
      <c r="AD182" s="739">
        <f>J182+P182+V182+AB182</f>
        <v>25000</v>
      </c>
      <c r="AE182" s="737">
        <f>AC182-AD182</f>
        <v>20000</v>
      </c>
      <c r="AF182" s="745">
        <f>AE182/AC182</f>
        <v>0.44444444444444442</v>
      </c>
      <c r="AG182" s="437"/>
    </row>
    <row r="183" spans="1:33" ht="30" customHeight="1" thickBot="1" x14ac:dyDescent="0.25">
      <c r="A183" s="412" t="s">
        <v>95</v>
      </c>
      <c r="B183" s="413" t="s">
        <v>294</v>
      </c>
      <c r="C183" s="464" t="s">
        <v>295</v>
      </c>
      <c r="D183" s="746"/>
      <c r="E183" s="665"/>
      <c r="F183" s="666"/>
      <c r="G183" s="666"/>
      <c r="H183" s="665"/>
      <c r="I183" s="666"/>
      <c r="J183" s="666"/>
      <c r="K183" s="666"/>
      <c r="L183" s="666"/>
      <c r="M183" s="667"/>
      <c r="N183" s="665"/>
      <c r="O183" s="666"/>
      <c r="P183" s="667"/>
      <c r="Q183" s="666"/>
      <c r="R183" s="666"/>
      <c r="S183" s="667"/>
      <c r="T183" s="665"/>
      <c r="U183" s="666"/>
      <c r="V183" s="667"/>
      <c r="W183" s="666"/>
      <c r="X183" s="666"/>
      <c r="Y183" s="667"/>
      <c r="Z183" s="665"/>
      <c r="AA183" s="666"/>
      <c r="AB183" s="667"/>
      <c r="AC183" s="665"/>
      <c r="AD183" s="666"/>
      <c r="AE183" s="726"/>
      <c r="AF183" s="743"/>
      <c r="AG183" s="414"/>
    </row>
    <row r="184" spans="1:33" ht="30" customHeight="1" x14ac:dyDescent="0.2">
      <c r="A184" s="406" t="s">
        <v>97</v>
      </c>
      <c r="B184" s="407" t="s">
        <v>296</v>
      </c>
      <c r="C184" s="510" t="s">
        <v>297</v>
      </c>
      <c r="D184" s="594"/>
      <c r="E184" s="747">
        <f t="shared" ref="E184:AB184" si="116">SUM(E185:E187)</f>
        <v>0</v>
      </c>
      <c r="F184" s="748">
        <f t="shared" si="116"/>
        <v>0</v>
      </c>
      <c r="G184" s="749">
        <f t="shared" si="116"/>
        <v>0</v>
      </c>
      <c r="H184" s="541">
        <f t="shared" si="116"/>
        <v>0</v>
      </c>
      <c r="I184" s="542">
        <f t="shared" si="116"/>
        <v>0</v>
      </c>
      <c r="J184" s="556">
        <f t="shared" si="116"/>
        <v>0</v>
      </c>
      <c r="K184" s="750">
        <f t="shared" si="116"/>
        <v>0</v>
      </c>
      <c r="L184" s="748">
        <f t="shared" si="116"/>
        <v>0</v>
      </c>
      <c r="M184" s="751">
        <f t="shared" si="116"/>
        <v>0</v>
      </c>
      <c r="N184" s="747">
        <f t="shared" si="116"/>
        <v>0</v>
      </c>
      <c r="O184" s="748">
        <f t="shared" si="116"/>
        <v>0</v>
      </c>
      <c r="P184" s="751">
        <f t="shared" si="116"/>
        <v>0</v>
      </c>
      <c r="Q184" s="750">
        <f t="shared" si="116"/>
        <v>0</v>
      </c>
      <c r="R184" s="748">
        <f t="shared" si="116"/>
        <v>0</v>
      </c>
      <c r="S184" s="751">
        <f t="shared" si="116"/>
        <v>0</v>
      </c>
      <c r="T184" s="747">
        <f t="shared" si="116"/>
        <v>0</v>
      </c>
      <c r="U184" s="748">
        <f t="shared" si="116"/>
        <v>0</v>
      </c>
      <c r="V184" s="751">
        <f t="shared" si="116"/>
        <v>0</v>
      </c>
      <c r="W184" s="750">
        <f t="shared" si="116"/>
        <v>0</v>
      </c>
      <c r="X184" s="748">
        <f t="shared" si="116"/>
        <v>0</v>
      </c>
      <c r="Y184" s="751">
        <f t="shared" si="116"/>
        <v>0</v>
      </c>
      <c r="Z184" s="747">
        <f t="shared" si="116"/>
        <v>0</v>
      </c>
      <c r="AA184" s="748">
        <f t="shared" si="116"/>
        <v>0</v>
      </c>
      <c r="AB184" s="751">
        <f t="shared" si="116"/>
        <v>0</v>
      </c>
      <c r="AC184" s="544">
        <f t="shared" ref="AC184:AC202" si="117">G184+M184+S184+Y184</f>
        <v>0</v>
      </c>
      <c r="AD184" s="752">
        <f t="shared" ref="AD184:AD202" si="118">J184+P184+V184+AB184</f>
        <v>0</v>
      </c>
      <c r="AE184" s="753">
        <f t="shared" ref="AE184:AE203" si="119">AC184-AD184</f>
        <v>0</v>
      </c>
      <c r="AF184" s="754" t="e">
        <f t="shared" ref="AF184:AF203" si="120">AE184/AC184</f>
        <v>#DIV/0!</v>
      </c>
      <c r="AG184" s="410"/>
    </row>
    <row r="185" spans="1:33" ht="30" customHeight="1" thickBot="1" x14ac:dyDescent="0.25">
      <c r="A185" s="265" t="s">
        <v>100</v>
      </c>
      <c r="B185" s="216" t="s">
        <v>101</v>
      </c>
      <c r="C185" s="459" t="s">
        <v>298</v>
      </c>
      <c r="D185" s="460" t="s">
        <v>131</v>
      </c>
      <c r="E185" s="557"/>
      <c r="F185" s="558"/>
      <c r="G185" s="559">
        <f>E185*F185</f>
        <v>0</v>
      </c>
      <c r="H185" s="557"/>
      <c r="I185" s="558"/>
      <c r="J185" s="560">
        <f>H185*I185</f>
        <v>0</v>
      </c>
      <c r="K185" s="617"/>
      <c r="L185" s="558"/>
      <c r="M185" s="560">
        <f>K185*L185</f>
        <v>0</v>
      </c>
      <c r="N185" s="557"/>
      <c r="O185" s="558"/>
      <c r="P185" s="560">
        <f>N185*O185</f>
        <v>0</v>
      </c>
      <c r="Q185" s="617"/>
      <c r="R185" s="558"/>
      <c r="S185" s="560">
        <f>Q185*R185</f>
        <v>0</v>
      </c>
      <c r="T185" s="557"/>
      <c r="U185" s="558"/>
      <c r="V185" s="560">
        <f>T185*U185</f>
        <v>0</v>
      </c>
      <c r="W185" s="617"/>
      <c r="X185" s="558"/>
      <c r="Y185" s="560">
        <f>W185*X185</f>
        <v>0</v>
      </c>
      <c r="Z185" s="557"/>
      <c r="AA185" s="558"/>
      <c r="AB185" s="560">
        <f>Z185*AA185</f>
        <v>0</v>
      </c>
      <c r="AC185" s="561">
        <f t="shared" si="117"/>
        <v>0</v>
      </c>
      <c r="AD185" s="744">
        <f t="shared" si="118"/>
        <v>0</v>
      </c>
      <c r="AE185" s="561">
        <f t="shared" si="119"/>
        <v>0</v>
      </c>
      <c r="AF185" s="719" t="e">
        <f t="shared" si="120"/>
        <v>#DIV/0!</v>
      </c>
      <c r="AG185" s="336"/>
    </row>
    <row r="186" spans="1:33" ht="15" customHeight="1" x14ac:dyDescent="0.2">
      <c r="A186" s="265" t="s">
        <v>100</v>
      </c>
      <c r="B186" s="216" t="s">
        <v>104</v>
      </c>
      <c r="C186" s="459" t="s">
        <v>298</v>
      </c>
      <c r="D186" s="460" t="s">
        <v>131</v>
      </c>
      <c r="E186" s="557"/>
      <c r="F186" s="558"/>
      <c r="G186" s="559">
        <f>E186*F186</f>
        <v>0</v>
      </c>
      <c r="H186" s="557"/>
      <c r="I186" s="558"/>
      <c r="J186" s="560">
        <f>H186*I186</f>
        <v>0</v>
      </c>
      <c r="K186" s="617"/>
      <c r="L186" s="558"/>
      <c r="M186" s="560">
        <f>K186*L186</f>
        <v>0</v>
      </c>
      <c r="N186" s="557"/>
      <c r="O186" s="558"/>
      <c r="P186" s="560">
        <f>N186*O186</f>
        <v>0</v>
      </c>
      <c r="Q186" s="617"/>
      <c r="R186" s="558"/>
      <c r="S186" s="560">
        <f>Q186*R186</f>
        <v>0</v>
      </c>
      <c r="T186" s="557"/>
      <c r="U186" s="558"/>
      <c r="V186" s="560">
        <f>T186*U186</f>
        <v>0</v>
      </c>
      <c r="W186" s="617"/>
      <c r="X186" s="558"/>
      <c r="Y186" s="560">
        <f>W186*X186</f>
        <v>0</v>
      </c>
      <c r="Z186" s="557"/>
      <c r="AA186" s="558"/>
      <c r="AB186" s="560">
        <f>Z186*AA186</f>
        <v>0</v>
      </c>
      <c r="AC186" s="561">
        <f t="shared" si="117"/>
        <v>0</v>
      </c>
      <c r="AD186" s="744">
        <f t="shared" si="118"/>
        <v>0</v>
      </c>
      <c r="AE186" s="561">
        <f t="shared" si="119"/>
        <v>0</v>
      </c>
      <c r="AF186" s="719" t="e">
        <f t="shared" si="120"/>
        <v>#DIV/0!</v>
      </c>
      <c r="AG186" s="333"/>
    </row>
    <row r="187" spans="1:33" ht="30" customHeight="1" thickBot="1" x14ac:dyDescent="0.25">
      <c r="A187" s="276" t="s">
        <v>100</v>
      </c>
      <c r="B187" s="228" t="s">
        <v>106</v>
      </c>
      <c r="C187" s="477" t="s">
        <v>298</v>
      </c>
      <c r="D187" s="470" t="s">
        <v>131</v>
      </c>
      <c r="E187" s="611"/>
      <c r="F187" s="612"/>
      <c r="G187" s="613">
        <f>E187*F187</f>
        <v>0</v>
      </c>
      <c r="H187" s="611"/>
      <c r="I187" s="612"/>
      <c r="J187" s="636">
        <f>H187*I187</f>
        <v>0</v>
      </c>
      <c r="K187" s="635"/>
      <c r="L187" s="612"/>
      <c r="M187" s="636">
        <f>K187*L187</f>
        <v>0</v>
      </c>
      <c r="N187" s="611"/>
      <c r="O187" s="612"/>
      <c r="P187" s="636">
        <f>N187*O187</f>
        <v>0</v>
      </c>
      <c r="Q187" s="635"/>
      <c r="R187" s="612"/>
      <c r="S187" s="636">
        <f>Q187*R187</f>
        <v>0</v>
      </c>
      <c r="T187" s="611"/>
      <c r="U187" s="612"/>
      <c r="V187" s="636">
        <f>T187*U187</f>
        <v>0</v>
      </c>
      <c r="W187" s="635"/>
      <c r="X187" s="612"/>
      <c r="Y187" s="636">
        <f>W187*X187</f>
        <v>0</v>
      </c>
      <c r="Z187" s="611"/>
      <c r="AA187" s="612"/>
      <c r="AB187" s="636">
        <f>Z187*AA187</f>
        <v>0</v>
      </c>
      <c r="AC187" s="660">
        <f t="shared" si="117"/>
        <v>0</v>
      </c>
      <c r="AD187" s="734">
        <f t="shared" si="118"/>
        <v>0</v>
      </c>
      <c r="AE187" s="569">
        <f t="shared" si="119"/>
        <v>0</v>
      </c>
      <c r="AF187" s="755" t="e">
        <f t="shared" si="120"/>
        <v>#DIV/0!</v>
      </c>
      <c r="AG187" s="295"/>
    </row>
    <row r="188" spans="1:33" ht="30" customHeight="1" thickBot="1" x14ac:dyDescent="0.25">
      <c r="A188" s="406" t="s">
        <v>97</v>
      </c>
      <c r="B188" s="407" t="s">
        <v>299</v>
      </c>
      <c r="C188" s="511" t="s">
        <v>300</v>
      </c>
      <c r="D188" s="540"/>
      <c r="E188" s="541">
        <f t="shared" ref="E188:AB188" si="121">SUM(E189:E191)</f>
        <v>0</v>
      </c>
      <c r="F188" s="542">
        <f t="shared" si="121"/>
        <v>0</v>
      </c>
      <c r="G188" s="543">
        <f t="shared" si="121"/>
        <v>0</v>
      </c>
      <c r="H188" s="541">
        <f t="shared" si="121"/>
        <v>0</v>
      </c>
      <c r="I188" s="542">
        <f t="shared" si="121"/>
        <v>0</v>
      </c>
      <c r="J188" s="556">
        <f t="shared" si="121"/>
        <v>0</v>
      </c>
      <c r="K188" s="756">
        <f t="shared" si="121"/>
        <v>0</v>
      </c>
      <c r="L188" s="542">
        <f t="shared" si="121"/>
        <v>0</v>
      </c>
      <c r="M188" s="556">
        <f t="shared" si="121"/>
        <v>0</v>
      </c>
      <c r="N188" s="541">
        <f t="shared" si="121"/>
        <v>0</v>
      </c>
      <c r="O188" s="542">
        <f t="shared" si="121"/>
        <v>0</v>
      </c>
      <c r="P188" s="556">
        <f t="shared" si="121"/>
        <v>0</v>
      </c>
      <c r="Q188" s="756">
        <f t="shared" si="121"/>
        <v>0</v>
      </c>
      <c r="R188" s="542">
        <f t="shared" si="121"/>
        <v>0</v>
      </c>
      <c r="S188" s="556">
        <f t="shared" si="121"/>
        <v>0</v>
      </c>
      <c r="T188" s="541">
        <f t="shared" si="121"/>
        <v>0</v>
      </c>
      <c r="U188" s="542">
        <f t="shared" si="121"/>
        <v>0</v>
      </c>
      <c r="V188" s="556">
        <f t="shared" si="121"/>
        <v>0</v>
      </c>
      <c r="W188" s="756">
        <f t="shared" si="121"/>
        <v>0</v>
      </c>
      <c r="X188" s="542">
        <f t="shared" si="121"/>
        <v>0</v>
      </c>
      <c r="Y188" s="556">
        <f t="shared" si="121"/>
        <v>0</v>
      </c>
      <c r="Z188" s="541">
        <f t="shared" si="121"/>
        <v>0</v>
      </c>
      <c r="AA188" s="542">
        <f t="shared" si="121"/>
        <v>0</v>
      </c>
      <c r="AB188" s="556">
        <f t="shared" si="121"/>
        <v>0</v>
      </c>
      <c r="AC188" s="544">
        <f t="shared" si="117"/>
        <v>0</v>
      </c>
      <c r="AD188" s="752">
        <f t="shared" si="118"/>
        <v>0</v>
      </c>
      <c r="AE188" s="753">
        <f t="shared" si="119"/>
        <v>0</v>
      </c>
      <c r="AF188" s="754" t="e">
        <f t="shared" si="120"/>
        <v>#DIV/0!</v>
      </c>
      <c r="AG188" s="409"/>
    </row>
    <row r="189" spans="1:33" ht="30" customHeight="1" x14ac:dyDescent="0.2">
      <c r="A189" s="265" t="s">
        <v>100</v>
      </c>
      <c r="B189" s="216" t="s">
        <v>101</v>
      </c>
      <c r="C189" s="459" t="s">
        <v>301</v>
      </c>
      <c r="D189" s="460" t="s">
        <v>131</v>
      </c>
      <c r="E189" s="557"/>
      <c r="F189" s="558"/>
      <c r="G189" s="559">
        <f>E189*F189</f>
        <v>0</v>
      </c>
      <c r="H189" s="557"/>
      <c r="I189" s="558"/>
      <c r="J189" s="560">
        <f>H189*I189</f>
        <v>0</v>
      </c>
      <c r="K189" s="617"/>
      <c r="L189" s="558"/>
      <c r="M189" s="560">
        <f>K189*L189</f>
        <v>0</v>
      </c>
      <c r="N189" s="557"/>
      <c r="O189" s="558"/>
      <c r="P189" s="560">
        <f>N189*O189</f>
        <v>0</v>
      </c>
      <c r="Q189" s="617"/>
      <c r="R189" s="558"/>
      <c r="S189" s="560">
        <f>Q189*R189</f>
        <v>0</v>
      </c>
      <c r="T189" s="557"/>
      <c r="U189" s="558"/>
      <c r="V189" s="560">
        <f>T189*U189</f>
        <v>0</v>
      </c>
      <c r="W189" s="617"/>
      <c r="X189" s="558"/>
      <c r="Y189" s="560">
        <f>W189*X189</f>
        <v>0</v>
      </c>
      <c r="Z189" s="557"/>
      <c r="AA189" s="558"/>
      <c r="AB189" s="560">
        <f>Z189*AA189</f>
        <v>0</v>
      </c>
      <c r="AC189" s="561">
        <f t="shared" si="117"/>
        <v>0</v>
      </c>
      <c r="AD189" s="744">
        <f t="shared" si="118"/>
        <v>0</v>
      </c>
      <c r="AE189" s="561">
        <f t="shared" si="119"/>
        <v>0</v>
      </c>
      <c r="AF189" s="719" t="e">
        <f t="shared" si="120"/>
        <v>#DIV/0!</v>
      </c>
      <c r="AG189" s="333"/>
    </row>
    <row r="190" spans="1:33" ht="30" customHeight="1" x14ac:dyDescent="0.2">
      <c r="A190" s="265" t="s">
        <v>100</v>
      </c>
      <c r="B190" s="216" t="s">
        <v>104</v>
      </c>
      <c r="C190" s="459" t="s">
        <v>301</v>
      </c>
      <c r="D190" s="460" t="s">
        <v>131</v>
      </c>
      <c r="E190" s="557"/>
      <c r="F190" s="558"/>
      <c r="G190" s="559">
        <f>E190*F190</f>
        <v>0</v>
      </c>
      <c r="H190" s="557"/>
      <c r="I190" s="558"/>
      <c r="J190" s="560">
        <f>H190*I190</f>
        <v>0</v>
      </c>
      <c r="K190" s="617"/>
      <c r="L190" s="558"/>
      <c r="M190" s="560">
        <f>K190*L190</f>
        <v>0</v>
      </c>
      <c r="N190" s="557"/>
      <c r="O190" s="558"/>
      <c r="P190" s="560">
        <f>N190*O190</f>
        <v>0</v>
      </c>
      <c r="Q190" s="617"/>
      <c r="R190" s="558"/>
      <c r="S190" s="560">
        <f>Q190*R190</f>
        <v>0</v>
      </c>
      <c r="T190" s="557"/>
      <c r="U190" s="558"/>
      <c r="V190" s="560">
        <f>T190*U190</f>
        <v>0</v>
      </c>
      <c r="W190" s="617"/>
      <c r="X190" s="558"/>
      <c r="Y190" s="560">
        <f>W190*X190</f>
        <v>0</v>
      </c>
      <c r="Z190" s="557"/>
      <c r="AA190" s="558"/>
      <c r="AB190" s="560">
        <f>Z190*AA190</f>
        <v>0</v>
      </c>
      <c r="AC190" s="561">
        <f t="shared" si="117"/>
        <v>0</v>
      </c>
      <c r="AD190" s="744">
        <f t="shared" si="118"/>
        <v>0</v>
      </c>
      <c r="AE190" s="561">
        <f t="shared" si="119"/>
        <v>0</v>
      </c>
      <c r="AF190" s="719" t="e">
        <f t="shared" si="120"/>
        <v>#DIV/0!</v>
      </c>
      <c r="AG190" s="295"/>
    </row>
    <row r="191" spans="1:33" ht="30" customHeight="1" thickBot="1" x14ac:dyDescent="0.25">
      <c r="A191" s="276" t="s">
        <v>100</v>
      </c>
      <c r="B191" s="228" t="s">
        <v>106</v>
      </c>
      <c r="C191" s="477" t="s">
        <v>301</v>
      </c>
      <c r="D191" s="470" t="s">
        <v>131</v>
      </c>
      <c r="E191" s="611"/>
      <c r="F191" s="612"/>
      <c r="G191" s="613">
        <f>E191*F191</f>
        <v>0</v>
      </c>
      <c r="H191" s="611"/>
      <c r="I191" s="612"/>
      <c r="J191" s="636">
        <f>H191*I191</f>
        <v>0</v>
      </c>
      <c r="K191" s="635"/>
      <c r="L191" s="612"/>
      <c r="M191" s="636">
        <f>K191*L191</f>
        <v>0</v>
      </c>
      <c r="N191" s="611"/>
      <c r="O191" s="612"/>
      <c r="P191" s="636">
        <f>N191*O191</f>
        <v>0</v>
      </c>
      <c r="Q191" s="635"/>
      <c r="R191" s="612"/>
      <c r="S191" s="636">
        <f>Q191*R191</f>
        <v>0</v>
      </c>
      <c r="T191" s="611"/>
      <c r="U191" s="612"/>
      <c r="V191" s="636">
        <f>T191*U191</f>
        <v>0</v>
      </c>
      <c r="W191" s="635"/>
      <c r="X191" s="612"/>
      <c r="Y191" s="636">
        <f>W191*X191</f>
        <v>0</v>
      </c>
      <c r="Z191" s="611"/>
      <c r="AA191" s="612"/>
      <c r="AB191" s="636">
        <f>Z191*AA191</f>
        <v>0</v>
      </c>
      <c r="AC191" s="569">
        <f t="shared" si="117"/>
        <v>0</v>
      </c>
      <c r="AD191" s="757">
        <f t="shared" si="118"/>
        <v>0</v>
      </c>
      <c r="AE191" s="569">
        <f t="shared" si="119"/>
        <v>0</v>
      </c>
      <c r="AF191" s="755" t="e">
        <f t="shared" si="120"/>
        <v>#DIV/0!</v>
      </c>
      <c r="AG191" s="295"/>
    </row>
    <row r="192" spans="1:33" ht="30" customHeight="1" thickBot="1" x14ac:dyDescent="0.25">
      <c r="A192" s="406" t="s">
        <v>97</v>
      </c>
      <c r="B192" s="407" t="s">
        <v>302</v>
      </c>
      <c r="C192" s="511" t="s">
        <v>303</v>
      </c>
      <c r="D192" s="540"/>
      <c r="E192" s="541">
        <f t="shared" ref="E192:AB192" si="122">SUM(E193:E197)</f>
        <v>720</v>
      </c>
      <c r="F192" s="542">
        <f t="shared" si="122"/>
        <v>693</v>
      </c>
      <c r="G192" s="543">
        <f t="shared" si="122"/>
        <v>85870</v>
      </c>
      <c r="H192" s="541">
        <f t="shared" si="122"/>
        <v>722</v>
      </c>
      <c r="I192" s="542">
        <f t="shared" si="122"/>
        <v>803</v>
      </c>
      <c r="J192" s="556">
        <f t="shared" si="122"/>
        <v>82882</v>
      </c>
      <c r="K192" s="756">
        <f t="shared" si="122"/>
        <v>0</v>
      </c>
      <c r="L192" s="542">
        <f t="shared" si="122"/>
        <v>0</v>
      </c>
      <c r="M192" s="556">
        <f t="shared" si="122"/>
        <v>0</v>
      </c>
      <c r="N192" s="541">
        <f t="shared" si="122"/>
        <v>0</v>
      </c>
      <c r="O192" s="542">
        <f t="shared" si="122"/>
        <v>0</v>
      </c>
      <c r="P192" s="556">
        <f t="shared" si="122"/>
        <v>0</v>
      </c>
      <c r="Q192" s="756">
        <f t="shared" si="122"/>
        <v>0</v>
      </c>
      <c r="R192" s="542">
        <f t="shared" si="122"/>
        <v>0</v>
      </c>
      <c r="S192" s="556">
        <f t="shared" si="122"/>
        <v>0</v>
      </c>
      <c r="T192" s="541">
        <f t="shared" si="122"/>
        <v>0</v>
      </c>
      <c r="U192" s="542">
        <f t="shared" si="122"/>
        <v>0</v>
      </c>
      <c r="V192" s="556">
        <f t="shared" si="122"/>
        <v>0</v>
      </c>
      <c r="W192" s="756">
        <f t="shared" si="122"/>
        <v>0</v>
      </c>
      <c r="X192" s="542">
        <f t="shared" si="122"/>
        <v>0</v>
      </c>
      <c r="Y192" s="556">
        <f t="shared" si="122"/>
        <v>0</v>
      </c>
      <c r="Z192" s="541">
        <f t="shared" si="122"/>
        <v>0</v>
      </c>
      <c r="AA192" s="542">
        <f t="shared" si="122"/>
        <v>0</v>
      </c>
      <c r="AB192" s="543">
        <f t="shared" si="122"/>
        <v>0</v>
      </c>
      <c r="AC192" s="753">
        <f t="shared" si="117"/>
        <v>85870</v>
      </c>
      <c r="AD192" s="758">
        <f t="shared" si="118"/>
        <v>82882</v>
      </c>
      <c r="AE192" s="753">
        <f t="shared" si="119"/>
        <v>2988</v>
      </c>
      <c r="AF192" s="754">
        <f t="shared" si="120"/>
        <v>3.4796785839059041E-2</v>
      </c>
      <c r="AG192" s="409"/>
    </row>
    <row r="193" spans="1:33" ht="47.25" customHeight="1" x14ac:dyDescent="0.2">
      <c r="A193" s="265" t="s">
        <v>100</v>
      </c>
      <c r="B193" s="49" t="s">
        <v>101</v>
      </c>
      <c r="C193" s="501" t="s">
        <v>304</v>
      </c>
      <c r="D193" s="350" t="s">
        <v>286</v>
      </c>
      <c r="E193" s="351">
        <v>180</v>
      </c>
      <c r="F193" s="346">
        <v>24</v>
      </c>
      <c r="G193" s="352">
        <f t="shared" ref="G193:G197" si="123">E193*F193</f>
        <v>4320</v>
      </c>
      <c r="H193" s="351">
        <f>142+30+54</f>
        <v>226</v>
      </c>
      <c r="I193" s="346">
        <v>27</v>
      </c>
      <c r="J193" s="352">
        <f t="shared" ref="J193:J197" si="124">H193*I193</f>
        <v>6102</v>
      </c>
      <c r="K193" s="701"/>
      <c r="L193" s="702"/>
      <c r="M193" s="703">
        <f t="shared" ref="M193:M197" si="125">K193*L193</f>
        <v>0</v>
      </c>
      <c r="N193" s="704"/>
      <c r="O193" s="702"/>
      <c r="P193" s="703">
        <f t="shared" ref="P193:P197" si="126">N193*O193</f>
        <v>0</v>
      </c>
      <c r="Q193" s="701"/>
      <c r="R193" s="702"/>
      <c r="S193" s="703">
        <f t="shared" ref="S193:S197" si="127">Q193*R193</f>
        <v>0</v>
      </c>
      <c r="T193" s="704"/>
      <c r="U193" s="702"/>
      <c r="V193" s="703">
        <f t="shared" ref="V193:V197" si="128">T193*U193</f>
        <v>0</v>
      </c>
      <c r="W193" s="701"/>
      <c r="X193" s="702"/>
      <c r="Y193" s="703">
        <f t="shared" ref="Y193:Y197" si="129">W193*X193</f>
        <v>0</v>
      </c>
      <c r="Z193" s="704"/>
      <c r="AA193" s="702"/>
      <c r="AB193" s="733">
        <f t="shared" ref="AB193:AB197" si="130">Z193*AA193</f>
        <v>0</v>
      </c>
      <c r="AC193" s="353">
        <f t="shared" si="117"/>
        <v>4320</v>
      </c>
      <c r="AD193" s="354">
        <f t="shared" si="118"/>
        <v>6102</v>
      </c>
      <c r="AE193" s="353">
        <f t="shared" si="119"/>
        <v>-1782</v>
      </c>
      <c r="AF193" s="355">
        <f t="shared" si="120"/>
        <v>-0.41249999999999998</v>
      </c>
      <c r="AG193" s="356" t="s">
        <v>587</v>
      </c>
    </row>
    <row r="194" spans="1:33" ht="29.25" customHeight="1" x14ac:dyDescent="0.2">
      <c r="A194" s="265" t="s">
        <v>100</v>
      </c>
      <c r="B194" s="49" t="s">
        <v>104</v>
      </c>
      <c r="C194" s="512" t="s">
        <v>305</v>
      </c>
      <c r="D194" s="357" t="s">
        <v>286</v>
      </c>
      <c r="E194" s="351">
        <v>150</v>
      </c>
      <c r="F194" s="346">
        <v>130</v>
      </c>
      <c r="G194" s="352">
        <f t="shared" si="123"/>
        <v>19500</v>
      </c>
      <c r="H194" s="351">
        <v>142</v>
      </c>
      <c r="I194" s="358">
        <v>137</v>
      </c>
      <c r="J194" s="352">
        <f t="shared" si="124"/>
        <v>19454</v>
      </c>
      <c r="K194" s="701"/>
      <c r="L194" s="702"/>
      <c r="M194" s="703">
        <f t="shared" si="125"/>
        <v>0</v>
      </c>
      <c r="N194" s="704"/>
      <c r="O194" s="702"/>
      <c r="P194" s="703">
        <f t="shared" si="126"/>
        <v>0</v>
      </c>
      <c r="Q194" s="701"/>
      <c r="R194" s="702"/>
      <c r="S194" s="703">
        <f t="shared" si="127"/>
        <v>0</v>
      </c>
      <c r="T194" s="704"/>
      <c r="U194" s="702"/>
      <c r="V194" s="703">
        <f t="shared" si="128"/>
        <v>0</v>
      </c>
      <c r="W194" s="701"/>
      <c r="X194" s="702"/>
      <c r="Y194" s="703">
        <f t="shared" si="129"/>
        <v>0</v>
      </c>
      <c r="Z194" s="704"/>
      <c r="AA194" s="702"/>
      <c r="AB194" s="733">
        <f t="shared" si="130"/>
        <v>0</v>
      </c>
      <c r="AC194" s="353">
        <f t="shared" si="117"/>
        <v>19500</v>
      </c>
      <c r="AD194" s="354">
        <f t="shared" si="118"/>
        <v>19454</v>
      </c>
      <c r="AE194" s="353">
        <f t="shared" si="119"/>
        <v>46</v>
      </c>
      <c r="AF194" s="355">
        <f t="shared" si="120"/>
        <v>2.3589743589743591E-3</v>
      </c>
      <c r="AG194" s="359"/>
    </row>
    <row r="195" spans="1:33" ht="26.25" customHeight="1" x14ac:dyDescent="0.2">
      <c r="A195" s="265" t="s">
        <v>100</v>
      </c>
      <c r="B195" s="49" t="s">
        <v>106</v>
      </c>
      <c r="C195" s="501" t="s">
        <v>599</v>
      </c>
      <c r="D195" s="350" t="s">
        <v>306</v>
      </c>
      <c r="E195" s="360">
        <v>350</v>
      </c>
      <c r="F195" s="346">
        <v>159</v>
      </c>
      <c r="G195" s="352">
        <f t="shared" si="123"/>
        <v>55650</v>
      </c>
      <c r="H195" s="361">
        <v>314</v>
      </c>
      <c r="I195" s="362">
        <v>159</v>
      </c>
      <c r="J195" s="363">
        <f t="shared" si="124"/>
        <v>49926</v>
      </c>
      <c r="K195" s="701"/>
      <c r="L195" s="702"/>
      <c r="M195" s="703">
        <f t="shared" si="125"/>
        <v>0</v>
      </c>
      <c r="N195" s="704"/>
      <c r="O195" s="702"/>
      <c r="P195" s="703">
        <f t="shared" si="126"/>
        <v>0</v>
      </c>
      <c r="Q195" s="701"/>
      <c r="R195" s="702"/>
      <c r="S195" s="703">
        <f t="shared" si="127"/>
        <v>0</v>
      </c>
      <c r="T195" s="704"/>
      <c r="U195" s="702"/>
      <c r="V195" s="703">
        <f t="shared" si="128"/>
        <v>0</v>
      </c>
      <c r="W195" s="701"/>
      <c r="X195" s="702"/>
      <c r="Y195" s="703">
        <f t="shared" si="129"/>
        <v>0</v>
      </c>
      <c r="Z195" s="704"/>
      <c r="AA195" s="702"/>
      <c r="AB195" s="733">
        <f t="shared" si="130"/>
        <v>0</v>
      </c>
      <c r="AC195" s="353">
        <f t="shared" si="117"/>
        <v>55650</v>
      </c>
      <c r="AD195" s="354">
        <f t="shared" si="118"/>
        <v>49926</v>
      </c>
      <c r="AE195" s="353">
        <f t="shared" si="119"/>
        <v>5724</v>
      </c>
      <c r="AF195" s="355">
        <f t="shared" si="120"/>
        <v>0.10285714285714286</v>
      </c>
      <c r="AG195" s="359" t="s">
        <v>588</v>
      </c>
    </row>
    <row r="196" spans="1:33" ht="30" customHeight="1" x14ac:dyDescent="0.2">
      <c r="A196" s="265" t="s">
        <v>100</v>
      </c>
      <c r="B196" s="49" t="s">
        <v>108</v>
      </c>
      <c r="C196" s="512" t="s">
        <v>307</v>
      </c>
      <c r="D196" s="350" t="s">
        <v>286</v>
      </c>
      <c r="E196" s="351">
        <v>30</v>
      </c>
      <c r="F196" s="346">
        <v>130</v>
      </c>
      <c r="G196" s="352">
        <f t="shared" si="123"/>
        <v>3900</v>
      </c>
      <c r="H196" s="351">
        <v>30</v>
      </c>
      <c r="I196" s="346">
        <v>130</v>
      </c>
      <c r="J196" s="352">
        <f t="shared" si="124"/>
        <v>3900</v>
      </c>
      <c r="K196" s="701"/>
      <c r="L196" s="702"/>
      <c r="M196" s="703">
        <f t="shared" si="125"/>
        <v>0</v>
      </c>
      <c r="N196" s="704"/>
      <c r="O196" s="702"/>
      <c r="P196" s="703">
        <f t="shared" si="126"/>
        <v>0</v>
      </c>
      <c r="Q196" s="701"/>
      <c r="R196" s="702"/>
      <c r="S196" s="703">
        <f t="shared" si="127"/>
        <v>0</v>
      </c>
      <c r="T196" s="704"/>
      <c r="U196" s="702"/>
      <c r="V196" s="703">
        <f t="shared" si="128"/>
        <v>0</v>
      </c>
      <c r="W196" s="701"/>
      <c r="X196" s="702"/>
      <c r="Y196" s="703">
        <f t="shared" si="129"/>
        <v>0</v>
      </c>
      <c r="Z196" s="704"/>
      <c r="AA196" s="702"/>
      <c r="AB196" s="733">
        <f t="shared" si="130"/>
        <v>0</v>
      </c>
      <c r="AC196" s="353">
        <f t="shared" si="117"/>
        <v>3900</v>
      </c>
      <c r="AD196" s="354">
        <f t="shared" si="118"/>
        <v>3900</v>
      </c>
      <c r="AE196" s="353">
        <f t="shared" si="119"/>
        <v>0</v>
      </c>
      <c r="AF196" s="355">
        <f t="shared" si="120"/>
        <v>0</v>
      </c>
      <c r="AG196" s="359"/>
    </row>
    <row r="197" spans="1:33" ht="33" customHeight="1" thickBot="1" x14ac:dyDescent="0.25">
      <c r="A197" s="293" t="s">
        <v>100</v>
      </c>
      <c r="B197" s="50" t="s">
        <v>110</v>
      </c>
      <c r="C197" s="513" t="s">
        <v>308</v>
      </c>
      <c r="D197" s="364" t="s">
        <v>306</v>
      </c>
      <c r="E197" s="365">
        <v>10</v>
      </c>
      <c r="F197" s="366">
        <v>250</v>
      </c>
      <c r="G197" s="367">
        <f t="shared" si="123"/>
        <v>2500</v>
      </c>
      <c r="H197" s="365">
        <v>10</v>
      </c>
      <c r="I197" s="368">
        <v>350</v>
      </c>
      <c r="J197" s="367">
        <f t="shared" si="124"/>
        <v>3500</v>
      </c>
      <c r="K197" s="759"/>
      <c r="L197" s="760"/>
      <c r="M197" s="761">
        <f t="shared" si="125"/>
        <v>0</v>
      </c>
      <c r="N197" s="762"/>
      <c r="O197" s="760"/>
      <c r="P197" s="761">
        <f t="shared" si="126"/>
        <v>0</v>
      </c>
      <c r="Q197" s="759"/>
      <c r="R197" s="760"/>
      <c r="S197" s="761">
        <f t="shared" si="127"/>
        <v>0</v>
      </c>
      <c r="T197" s="762"/>
      <c r="U197" s="760"/>
      <c r="V197" s="761">
        <f t="shared" si="128"/>
        <v>0</v>
      </c>
      <c r="W197" s="759"/>
      <c r="X197" s="760"/>
      <c r="Y197" s="761">
        <f t="shared" si="129"/>
        <v>0</v>
      </c>
      <c r="Z197" s="762"/>
      <c r="AA197" s="760"/>
      <c r="AB197" s="763">
        <f t="shared" si="130"/>
        <v>0</v>
      </c>
      <c r="AC197" s="369">
        <f t="shared" si="117"/>
        <v>2500</v>
      </c>
      <c r="AD197" s="370">
        <f t="shared" si="118"/>
        <v>3500</v>
      </c>
      <c r="AE197" s="369">
        <f t="shared" si="119"/>
        <v>-1000</v>
      </c>
      <c r="AF197" s="371">
        <f t="shared" si="120"/>
        <v>-0.4</v>
      </c>
      <c r="AG197" s="372" t="s">
        <v>234</v>
      </c>
    </row>
    <row r="198" spans="1:33" ht="15.75" customHeight="1" x14ac:dyDescent="0.2">
      <c r="A198" s="406" t="s">
        <v>97</v>
      </c>
      <c r="B198" s="407" t="s">
        <v>309</v>
      </c>
      <c r="C198" s="511" t="s">
        <v>295</v>
      </c>
      <c r="D198" s="540"/>
      <c r="E198" s="541">
        <f>SUM(E199:E201)</f>
        <v>100</v>
      </c>
      <c r="F198" s="541">
        <f t="shared" ref="F198:G198" si="131">SUM(F199:F201)</f>
        <v>35</v>
      </c>
      <c r="G198" s="541">
        <f t="shared" si="131"/>
        <v>3500</v>
      </c>
      <c r="H198" s="541">
        <f t="shared" ref="H198" si="132">SUM(H199:H201)</f>
        <v>250</v>
      </c>
      <c r="I198" s="541">
        <f t="shared" ref="I198" si="133">SUM(I199:I201)</f>
        <v>14.5</v>
      </c>
      <c r="J198" s="541">
        <f t="shared" ref="J198" si="134">SUM(J199:J201)</f>
        <v>2075</v>
      </c>
      <c r="K198" s="541">
        <f t="shared" ref="K198" si="135">SUM(K199:K201)</f>
        <v>0</v>
      </c>
      <c r="L198" s="541">
        <f t="shared" ref="L198" si="136">SUM(L199:L201)</f>
        <v>0</v>
      </c>
      <c r="M198" s="541">
        <f t="shared" ref="M198" si="137">SUM(M199:M201)</f>
        <v>0</v>
      </c>
      <c r="N198" s="541">
        <f t="shared" ref="N198" si="138">SUM(N199:N201)</f>
        <v>0</v>
      </c>
      <c r="O198" s="541">
        <f t="shared" ref="O198" si="139">SUM(O199:O201)</f>
        <v>0</v>
      </c>
      <c r="P198" s="541">
        <f t="shared" ref="P198" si="140">SUM(P199:P201)</f>
        <v>0</v>
      </c>
      <c r="Q198" s="541">
        <f t="shared" ref="Q198" si="141">SUM(Q199:Q201)</f>
        <v>0</v>
      </c>
      <c r="R198" s="541">
        <f t="shared" ref="R198" si="142">SUM(R199:R201)</f>
        <v>0</v>
      </c>
      <c r="S198" s="541">
        <f t="shared" ref="S198" si="143">SUM(S199:S201)</f>
        <v>0</v>
      </c>
      <c r="T198" s="541">
        <f t="shared" ref="T198" si="144">SUM(T199:T201)</f>
        <v>0</v>
      </c>
      <c r="U198" s="541">
        <f t="shared" ref="U198" si="145">SUM(U199:U201)</f>
        <v>0</v>
      </c>
      <c r="V198" s="541">
        <f t="shared" ref="V198" si="146">SUM(V199:V201)</f>
        <v>0</v>
      </c>
      <c r="W198" s="541">
        <f t="shared" ref="W198" si="147">SUM(W199:W201)</f>
        <v>0</v>
      </c>
      <c r="X198" s="541">
        <f t="shared" ref="X198" si="148">SUM(X199:X201)</f>
        <v>0</v>
      </c>
      <c r="Y198" s="541">
        <f t="shared" ref="Y198" si="149">SUM(Y199:Y201)</f>
        <v>0</v>
      </c>
      <c r="Z198" s="541">
        <f t="shared" ref="Z198" si="150">SUM(Z199:Z201)</f>
        <v>0</v>
      </c>
      <c r="AA198" s="541">
        <f t="shared" ref="AA198" si="151">SUM(AA199:AA201)</f>
        <v>0</v>
      </c>
      <c r="AB198" s="541">
        <f t="shared" ref="AB198" si="152">SUM(AB199:AB201)</f>
        <v>0</v>
      </c>
      <c r="AC198" s="753">
        <f>G198+M198+S198+Y198</f>
        <v>3500</v>
      </c>
      <c r="AD198" s="758">
        <f t="shared" si="118"/>
        <v>2075</v>
      </c>
      <c r="AE198" s="753">
        <f t="shared" si="119"/>
        <v>1425</v>
      </c>
      <c r="AF198" s="754">
        <f t="shared" si="120"/>
        <v>0.40714285714285714</v>
      </c>
      <c r="AG198" s="408"/>
    </row>
    <row r="199" spans="1:33" s="215" customFormat="1" ht="25.5" customHeight="1" x14ac:dyDescent="0.2">
      <c r="A199" s="345" t="s">
        <v>100</v>
      </c>
      <c r="B199" s="49" t="s">
        <v>101</v>
      </c>
      <c r="C199" s="500" t="s">
        <v>583</v>
      </c>
      <c r="D199" s="346"/>
      <c r="E199" s="346">
        <v>100</v>
      </c>
      <c r="F199" s="346">
        <v>35</v>
      </c>
      <c r="G199" s="346">
        <f>E199*F199</f>
        <v>3500</v>
      </c>
      <c r="H199" s="346">
        <v>0</v>
      </c>
      <c r="I199" s="346">
        <v>0</v>
      </c>
      <c r="J199" s="346">
        <f t="shared" ref="J199:J201" si="153">H199*I199</f>
        <v>0</v>
      </c>
      <c r="K199" s="702"/>
      <c r="L199" s="702"/>
      <c r="M199" s="702">
        <f>K199*L199</f>
        <v>0</v>
      </c>
      <c r="N199" s="702"/>
      <c r="O199" s="702"/>
      <c r="P199" s="702">
        <f>N199*O199</f>
        <v>0</v>
      </c>
      <c r="Q199" s="702"/>
      <c r="R199" s="702"/>
      <c r="S199" s="702">
        <f>Q199*R199</f>
        <v>0</v>
      </c>
      <c r="T199" s="702"/>
      <c r="U199" s="702"/>
      <c r="V199" s="702">
        <f>T199*U199</f>
        <v>0</v>
      </c>
      <c r="W199" s="702"/>
      <c r="X199" s="702"/>
      <c r="Y199" s="702">
        <f>W199*X199</f>
        <v>0</v>
      </c>
      <c r="Z199" s="702"/>
      <c r="AA199" s="702"/>
      <c r="AB199" s="702">
        <f>Z199*AA199</f>
        <v>0</v>
      </c>
      <c r="AC199" s="347">
        <f t="shared" si="117"/>
        <v>3500</v>
      </c>
      <c r="AD199" s="347">
        <f t="shared" si="118"/>
        <v>0</v>
      </c>
      <c r="AE199" s="347">
        <f t="shared" si="119"/>
        <v>3500</v>
      </c>
      <c r="AF199" s="348">
        <f t="shared" si="120"/>
        <v>1</v>
      </c>
      <c r="AG199" s="349"/>
    </row>
    <row r="200" spans="1:33" s="215" customFormat="1" ht="52.5" customHeight="1" x14ac:dyDescent="0.2">
      <c r="A200" s="345" t="s">
        <v>100</v>
      </c>
      <c r="B200" s="49" t="s">
        <v>104</v>
      </c>
      <c r="C200" s="500" t="s">
        <v>584</v>
      </c>
      <c r="D200" s="346" t="s">
        <v>131</v>
      </c>
      <c r="E200" s="346">
        <v>0</v>
      </c>
      <c r="F200" s="346">
        <v>0</v>
      </c>
      <c r="G200" s="346">
        <v>0</v>
      </c>
      <c r="H200" s="346">
        <v>200</v>
      </c>
      <c r="I200" s="346">
        <v>9</v>
      </c>
      <c r="J200" s="346">
        <f t="shared" si="153"/>
        <v>1800</v>
      </c>
      <c r="K200" s="702"/>
      <c r="L200" s="702"/>
      <c r="M200" s="702"/>
      <c r="N200" s="702"/>
      <c r="O200" s="702"/>
      <c r="P200" s="702"/>
      <c r="Q200" s="702"/>
      <c r="R200" s="702"/>
      <c r="S200" s="702"/>
      <c r="T200" s="702"/>
      <c r="U200" s="702"/>
      <c r="V200" s="702"/>
      <c r="W200" s="702"/>
      <c r="X200" s="702"/>
      <c r="Y200" s="702"/>
      <c r="Z200" s="702"/>
      <c r="AA200" s="702"/>
      <c r="AB200" s="702"/>
      <c r="AC200" s="347">
        <f t="shared" si="117"/>
        <v>0</v>
      </c>
      <c r="AD200" s="347">
        <f t="shared" si="118"/>
        <v>1800</v>
      </c>
      <c r="AE200" s="347">
        <f t="shared" si="119"/>
        <v>-1800</v>
      </c>
      <c r="AF200" s="348" t="e">
        <f t="shared" si="120"/>
        <v>#DIV/0!</v>
      </c>
      <c r="AG200" s="349" t="s">
        <v>585</v>
      </c>
    </row>
    <row r="201" spans="1:33" s="215" customFormat="1" ht="15.75" customHeight="1" thickBot="1" x14ac:dyDescent="0.25">
      <c r="A201" s="345" t="s">
        <v>100</v>
      </c>
      <c r="B201" s="49" t="s">
        <v>106</v>
      </c>
      <c r="C201" s="500" t="s">
        <v>586</v>
      </c>
      <c r="D201" s="346" t="s">
        <v>131</v>
      </c>
      <c r="E201" s="346">
        <v>0</v>
      </c>
      <c r="F201" s="346">
        <v>0</v>
      </c>
      <c r="G201" s="346">
        <v>0</v>
      </c>
      <c r="H201" s="346">
        <v>50</v>
      </c>
      <c r="I201" s="346">
        <f>5.5</f>
        <v>5.5</v>
      </c>
      <c r="J201" s="346">
        <f t="shared" si="153"/>
        <v>275</v>
      </c>
      <c r="K201" s="702"/>
      <c r="L201" s="702"/>
      <c r="M201" s="702"/>
      <c r="N201" s="702"/>
      <c r="O201" s="702"/>
      <c r="P201" s="702"/>
      <c r="Q201" s="702"/>
      <c r="R201" s="702"/>
      <c r="S201" s="702"/>
      <c r="T201" s="702"/>
      <c r="U201" s="702"/>
      <c r="V201" s="702"/>
      <c r="W201" s="702"/>
      <c r="X201" s="702"/>
      <c r="Y201" s="702"/>
      <c r="Z201" s="702"/>
      <c r="AA201" s="702"/>
      <c r="AB201" s="702"/>
      <c r="AC201" s="347">
        <f t="shared" si="117"/>
        <v>0</v>
      </c>
      <c r="AD201" s="347">
        <f t="shared" si="118"/>
        <v>275</v>
      </c>
      <c r="AE201" s="347">
        <f t="shared" si="119"/>
        <v>-275</v>
      </c>
      <c r="AF201" s="348" t="e">
        <f t="shared" si="120"/>
        <v>#DIV/0!</v>
      </c>
      <c r="AG201" s="349"/>
    </row>
    <row r="202" spans="1:33" ht="15.75" customHeight="1" thickBot="1" x14ac:dyDescent="0.25">
      <c r="A202" s="852" t="s">
        <v>310</v>
      </c>
      <c r="B202" s="835"/>
      <c r="C202" s="853"/>
      <c r="D202" s="514"/>
      <c r="E202" s="722">
        <f t="shared" ref="E202:AB202" si="154">E198+E192+E188+E184</f>
        <v>820</v>
      </c>
      <c r="F202" s="722">
        <f t="shared" si="154"/>
        <v>728</v>
      </c>
      <c r="G202" s="722">
        <f t="shared" si="154"/>
        <v>89370</v>
      </c>
      <c r="H202" s="722">
        <f t="shared" si="154"/>
        <v>972</v>
      </c>
      <c r="I202" s="722">
        <f t="shared" si="154"/>
        <v>817.5</v>
      </c>
      <c r="J202" s="722">
        <f t="shared" si="154"/>
        <v>84957</v>
      </c>
      <c r="K202" s="764">
        <f t="shared" si="154"/>
        <v>0</v>
      </c>
      <c r="L202" s="722">
        <f t="shared" si="154"/>
        <v>0</v>
      </c>
      <c r="M202" s="722">
        <f t="shared" si="154"/>
        <v>0</v>
      </c>
      <c r="N202" s="722">
        <f t="shared" si="154"/>
        <v>0</v>
      </c>
      <c r="O202" s="722">
        <f t="shared" si="154"/>
        <v>0</v>
      </c>
      <c r="P202" s="722">
        <f t="shared" si="154"/>
        <v>0</v>
      </c>
      <c r="Q202" s="764">
        <f t="shared" si="154"/>
        <v>0</v>
      </c>
      <c r="R202" s="722">
        <f t="shared" si="154"/>
        <v>0</v>
      </c>
      <c r="S202" s="722">
        <f t="shared" si="154"/>
        <v>0</v>
      </c>
      <c r="T202" s="722">
        <f t="shared" si="154"/>
        <v>0</v>
      </c>
      <c r="U202" s="722">
        <f t="shared" si="154"/>
        <v>0</v>
      </c>
      <c r="V202" s="722">
        <f t="shared" si="154"/>
        <v>0</v>
      </c>
      <c r="W202" s="764">
        <f t="shared" si="154"/>
        <v>0</v>
      </c>
      <c r="X202" s="722">
        <f t="shared" si="154"/>
        <v>0</v>
      </c>
      <c r="Y202" s="722">
        <f t="shared" si="154"/>
        <v>0</v>
      </c>
      <c r="Z202" s="722">
        <f t="shared" si="154"/>
        <v>0</v>
      </c>
      <c r="AA202" s="722">
        <f t="shared" si="154"/>
        <v>0</v>
      </c>
      <c r="AB202" s="722">
        <f t="shared" si="154"/>
        <v>0</v>
      </c>
      <c r="AC202" s="684">
        <f t="shared" si="117"/>
        <v>89370</v>
      </c>
      <c r="AD202" s="739">
        <f t="shared" si="118"/>
        <v>84957</v>
      </c>
      <c r="AE202" s="737">
        <f t="shared" si="119"/>
        <v>4413</v>
      </c>
      <c r="AF202" s="765">
        <f t="shared" si="120"/>
        <v>4.937898623699228E-2</v>
      </c>
      <c r="AG202" s="405"/>
    </row>
    <row r="203" spans="1:33" ht="15.75" customHeight="1" thickBot="1" x14ac:dyDescent="0.25">
      <c r="A203" s="402" t="s">
        <v>311</v>
      </c>
      <c r="B203" s="403"/>
      <c r="C203" s="515"/>
      <c r="D203" s="766"/>
      <c r="E203" s="767"/>
      <c r="F203" s="767"/>
      <c r="G203" s="768">
        <f>G30+G41+G55+G65+G87+G93+G126+G137+G165+G169+G173+G178+G182+G202</f>
        <v>944910.78</v>
      </c>
      <c r="H203" s="769"/>
      <c r="I203" s="769"/>
      <c r="J203" s="768">
        <f>J30+J41+J55+J65+J87+J93+J126+J137+J165+J169+J173+J178+J182+J202</f>
        <v>944910.78</v>
      </c>
      <c r="K203" s="767"/>
      <c r="L203" s="767"/>
      <c r="M203" s="768">
        <f>M30+M41+M55+M65+M87+M93+M126+M137+M165+M169+M173+M178+M182+M202</f>
        <v>0</v>
      </c>
      <c r="N203" s="767"/>
      <c r="O203" s="767"/>
      <c r="P203" s="768">
        <f>P30+P41+P55+P65+P87+P93+P126+P137+P165+P169+P173+P178+P182+P202</f>
        <v>0</v>
      </c>
      <c r="Q203" s="767"/>
      <c r="R203" s="767"/>
      <c r="S203" s="768">
        <f>S30+S41+S55+S65+S87+S93+S126+S137+S165+S169+S173+S178+S182+S202</f>
        <v>0</v>
      </c>
      <c r="T203" s="767"/>
      <c r="U203" s="767"/>
      <c r="V203" s="768">
        <f>V30+V41+V55+V65+V87+V93+V126+V137+V165+V169+V173+V178+V182+V202</f>
        <v>0</v>
      </c>
      <c r="W203" s="767"/>
      <c r="X203" s="767"/>
      <c r="Y203" s="768">
        <f>Y30+Y41+Y55+Y65+Y87+Y93+Y126+Y137+Y165+Y169+Y173+Y178+Y182+Y202</f>
        <v>0</v>
      </c>
      <c r="Z203" s="767"/>
      <c r="AA203" s="767"/>
      <c r="AB203" s="768">
        <f>AB30+AB41+AB55+AB65+AB87+AB93+AB126+AB137+AB165+AB169+AB173+AB178+AB182+AB202</f>
        <v>0</v>
      </c>
      <c r="AC203" s="768">
        <f>AC30+AC41+AC55+AC65+AC87+AC93+AC126+AC137+AC165+AC169+AC173+AC178+AC182+AC202</f>
        <v>944910.78</v>
      </c>
      <c r="AD203" s="768">
        <f>AD30+AD41+AD55+AD65+AD87+AD93+AD126+AD137+AD165+AD169+AD173+AD178+AD182+AD202</f>
        <v>944910.78</v>
      </c>
      <c r="AE203" s="768">
        <f t="shared" si="119"/>
        <v>0</v>
      </c>
      <c r="AF203" s="770">
        <f t="shared" si="120"/>
        <v>0</v>
      </c>
      <c r="AG203" s="404"/>
    </row>
    <row r="204" spans="1:33" ht="15.75" customHeight="1" thickBot="1" x14ac:dyDescent="0.25">
      <c r="A204" s="854"/>
      <c r="B204" s="855"/>
      <c r="C204" s="855"/>
      <c r="D204" s="771"/>
      <c r="E204" s="772"/>
      <c r="F204" s="772"/>
      <c r="G204" s="772"/>
      <c r="H204" s="772"/>
      <c r="I204" s="772"/>
      <c r="J204" s="772"/>
      <c r="K204" s="772"/>
      <c r="L204" s="772"/>
      <c r="M204" s="772"/>
      <c r="N204" s="772"/>
      <c r="O204" s="772"/>
      <c r="P204" s="772"/>
      <c r="Q204" s="772"/>
      <c r="R204" s="772"/>
      <c r="S204" s="772"/>
      <c r="T204" s="772"/>
      <c r="U204" s="772"/>
      <c r="V204" s="772"/>
      <c r="W204" s="772"/>
      <c r="X204" s="772"/>
      <c r="Y204" s="772"/>
      <c r="Z204" s="772"/>
      <c r="AA204" s="772"/>
      <c r="AB204" s="772"/>
      <c r="AC204" s="773"/>
      <c r="AD204" s="773"/>
      <c r="AE204" s="773"/>
      <c r="AF204" s="774"/>
      <c r="AG204" s="337"/>
    </row>
    <row r="205" spans="1:33" ht="15.75" customHeight="1" thickBot="1" x14ac:dyDescent="0.3">
      <c r="A205" s="856" t="s">
        <v>312</v>
      </c>
      <c r="B205" s="857"/>
      <c r="C205" s="858"/>
      <c r="D205" s="775"/>
      <c r="E205" s="776"/>
      <c r="F205" s="776"/>
      <c r="G205" s="776">
        <f>Фінансування!C20-Витрати!G203</f>
        <v>0</v>
      </c>
      <c r="H205" s="776"/>
      <c r="I205" s="776"/>
      <c r="J205" s="776">
        <f>Фінансування!C21-Витрати!J203</f>
        <v>0</v>
      </c>
      <c r="K205" s="776"/>
      <c r="L205" s="776"/>
      <c r="M205" s="776"/>
      <c r="N205" s="776"/>
      <c r="O205" s="776"/>
      <c r="P205" s="776"/>
      <c r="Q205" s="776"/>
      <c r="R205" s="776"/>
      <c r="S205" s="776"/>
      <c r="T205" s="776"/>
      <c r="U205" s="776"/>
      <c r="V205" s="776"/>
      <c r="W205" s="776"/>
      <c r="X205" s="776"/>
      <c r="Y205" s="776"/>
      <c r="Z205" s="776"/>
      <c r="AA205" s="776"/>
      <c r="AB205" s="776"/>
      <c r="AC205" s="776">
        <f>Фінансування!N20-Витрати!AC203</f>
        <v>0</v>
      </c>
      <c r="AD205" s="776">
        <f>Фінансування!N21-Витрати!AD203</f>
        <v>0</v>
      </c>
      <c r="AE205" s="777"/>
      <c r="AF205" s="778"/>
      <c r="AG205" s="401"/>
    </row>
    <row r="206" spans="1:33" ht="15.75" customHeight="1" x14ac:dyDescent="0.25">
      <c r="A206" s="236"/>
      <c r="B206" s="338"/>
      <c r="C206" s="493"/>
      <c r="D206" s="520"/>
      <c r="E206" s="520"/>
      <c r="F206" s="520"/>
      <c r="G206" s="520"/>
      <c r="H206" s="520"/>
      <c r="I206" s="520"/>
      <c r="J206" s="520"/>
      <c r="K206" s="779"/>
      <c r="L206" s="779"/>
      <c r="M206" s="779"/>
      <c r="N206" s="779"/>
      <c r="O206" s="779"/>
      <c r="P206" s="779"/>
      <c r="Q206" s="779"/>
      <c r="R206" s="779"/>
      <c r="S206" s="779"/>
      <c r="T206" s="779"/>
      <c r="U206" s="779"/>
      <c r="V206" s="779"/>
      <c r="W206" s="779"/>
      <c r="X206" s="779"/>
      <c r="Y206" s="779"/>
      <c r="Z206" s="779"/>
      <c r="AA206" s="779"/>
      <c r="AB206" s="779"/>
      <c r="AC206" s="780"/>
      <c r="AD206" s="780"/>
      <c r="AE206" s="780"/>
      <c r="AF206" s="780"/>
      <c r="AG206" s="339"/>
    </row>
    <row r="207" spans="1:33" ht="15.75" customHeight="1" x14ac:dyDescent="0.25">
      <c r="A207" s="236"/>
      <c r="B207" s="338"/>
      <c r="C207" s="493"/>
      <c r="D207" s="520"/>
      <c r="E207" s="520"/>
      <c r="F207" s="520"/>
      <c r="G207" s="520"/>
      <c r="H207" s="520"/>
      <c r="I207" s="520"/>
      <c r="J207" s="520"/>
      <c r="K207" s="520"/>
      <c r="L207" s="520"/>
      <c r="M207" s="520"/>
      <c r="N207" s="520"/>
      <c r="O207" s="520"/>
      <c r="P207" s="520"/>
      <c r="Q207" s="520"/>
      <c r="R207" s="520"/>
      <c r="S207" s="520"/>
      <c r="T207" s="520"/>
      <c r="U207" s="520"/>
      <c r="V207" s="520"/>
      <c r="W207" s="520"/>
      <c r="X207" s="520"/>
      <c r="Y207" s="520"/>
      <c r="Z207" s="520"/>
      <c r="AA207" s="520"/>
      <c r="AB207" s="520"/>
      <c r="AC207" s="240"/>
      <c r="AD207" s="240"/>
      <c r="AE207" s="240"/>
      <c r="AF207" s="240"/>
      <c r="AG207" s="339"/>
    </row>
    <row r="208" spans="1:33" ht="15.75" customHeight="1" x14ac:dyDescent="0.25">
      <c r="A208" s="236"/>
      <c r="B208" s="338"/>
      <c r="C208" s="493"/>
      <c r="D208" s="520"/>
      <c r="E208" s="520"/>
      <c r="F208" s="520"/>
      <c r="G208" s="520"/>
      <c r="H208" s="520"/>
      <c r="I208" s="520"/>
      <c r="J208" s="520"/>
      <c r="K208" s="520"/>
      <c r="L208" s="520"/>
      <c r="M208" s="520"/>
      <c r="N208" s="520"/>
      <c r="O208" s="520"/>
      <c r="P208" s="520"/>
      <c r="Q208" s="520"/>
      <c r="R208" s="520"/>
      <c r="S208" s="520"/>
      <c r="T208" s="520"/>
      <c r="U208" s="520"/>
      <c r="V208" s="520"/>
      <c r="W208" s="520"/>
      <c r="X208" s="520"/>
      <c r="Y208" s="520"/>
      <c r="Z208" s="520"/>
      <c r="AA208" s="520"/>
      <c r="AB208" s="520"/>
      <c r="AC208" s="240"/>
      <c r="AD208" s="240"/>
      <c r="AE208" s="240"/>
      <c r="AF208" s="240"/>
      <c r="AG208" s="339"/>
    </row>
    <row r="209" spans="1:33" ht="15.75" customHeight="1" x14ac:dyDescent="0.25">
      <c r="A209" s="236"/>
      <c r="B209" s="338"/>
      <c r="C209" s="493"/>
      <c r="D209" s="520"/>
      <c r="E209" s="520"/>
      <c r="F209" s="520"/>
      <c r="G209" s="520"/>
      <c r="H209" s="520"/>
      <c r="I209" s="520"/>
      <c r="J209" s="520"/>
      <c r="K209" s="520"/>
      <c r="L209" s="520"/>
      <c r="M209" s="520"/>
      <c r="N209" s="520"/>
      <c r="O209" s="520"/>
      <c r="P209" s="520"/>
      <c r="Q209" s="520"/>
      <c r="R209" s="520"/>
      <c r="S209" s="520"/>
      <c r="T209" s="520"/>
      <c r="U209" s="520"/>
      <c r="V209" s="520"/>
      <c r="W209" s="520"/>
      <c r="X209" s="520"/>
      <c r="Y209" s="520"/>
      <c r="Z209" s="520"/>
      <c r="AA209" s="520"/>
      <c r="AB209" s="520"/>
      <c r="AC209" s="240"/>
      <c r="AD209" s="240"/>
      <c r="AE209" s="240"/>
      <c r="AF209" s="240"/>
      <c r="AG209" s="339"/>
    </row>
    <row r="210" spans="1:33" ht="15.75" customHeight="1" x14ac:dyDescent="0.25">
      <c r="A210" s="236"/>
      <c r="B210" s="338"/>
      <c r="C210" s="516" t="s">
        <v>313</v>
      </c>
      <c r="D210" s="841" t="s">
        <v>600</v>
      </c>
      <c r="E210" s="841"/>
      <c r="G210" s="781"/>
      <c r="H210" s="781"/>
      <c r="I210" s="781"/>
      <c r="J210" s="520"/>
      <c r="K210" s="520"/>
      <c r="L210" s="520"/>
      <c r="M210" s="520"/>
      <c r="N210" s="520"/>
      <c r="O210" s="520"/>
      <c r="P210" s="520"/>
      <c r="Q210" s="520"/>
      <c r="R210" s="520"/>
      <c r="S210" s="520"/>
      <c r="T210" s="520"/>
      <c r="U210" s="520"/>
      <c r="V210" s="520"/>
      <c r="W210" s="520"/>
      <c r="X210" s="520"/>
      <c r="Y210" s="520"/>
      <c r="Z210" s="520"/>
      <c r="AA210" s="520"/>
      <c r="AB210" s="520"/>
      <c r="AC210" s="240"/>
      <c r="AD210" s="240"/>
      <c r="AE210" s="240"/>
      <c r="AF210" s="240"/>
      <c r="AG210" s="339"/>
    </row>
    <row r="211" spans="1:33" ht="15.75" customHeight="1" x14ac:dyDescent="0.25">
      <c r="A211" s="236"/>
      <c r="B211" s="338"/>
      <c r="D211" s="783" t="s">
        <v>35</v>
      </c>
      <c r="G211" s="783" t="s">
        <v>36</v>
      </c>
      <c r="J211" s="520"/>
      <c r="K211" s="520"/>
      <c r="L211" s="520"/>
      <c r="M211" s="520"/>
      <c r="N211" s="520"/>
      <c r="O211" s="520"/>
      <c r="P211" s="520"/>
      <c r="Q211" s="520"/>
      <c r="R211" s="520"/>
      <c r="S211" s="520"/>
      <c r="T211" s="520"/>
      <c r="U211" s="520"/>
      <c r="V211" s="520"/>
      <c r="W211" s="520"/>
      <c r="X211" s="520"/>
      <c r="Y211" s="520"/>
      <c r="Z211" s="520"/>
      <c r="AA211" s="520"/>
      <c r="AB211" s="520"/>
      <c r="AC211" s="240"/>
      <c r="AD211" s="240"/>
      <c r="AE211" s="240"/>
      <c r="AF211" s="240"/>
      <c r="AG211" s="339"/>
    </row>
    <row r="212" spans="1:33" ht="15.75" customHeight="1" x14ac:dyDescent="0.25">
      <c r="A212" s="236"/>
      <c r="B212" s="338"/>
      <c r="C212" s="493"/>
      <c r="D212" s="520"/>
      <c r="E212" s="520"/>
      <c r="F212" s="520"/>
      <c r="G212" s="520"/>
      <c r="H212" s="520"/>
      <c r="I212" s="520"/>
      <c r="J212" s="520"/>
      <c r="K212" s="520"/>
      <c r="L212" s="520"/>
      <c r="M212" s="520"/>
      <c r="N212" s="520"/>
      <c r="O212" s="520"/>
      <c r="P212" s="520"/>
      <c r="Q212" s="520"/>
      <c r="R212" s="520"/>
      <c r="S212" s="520"/>
      <c r="T212" s="520"/>
      <c r="U212" s="520"/>
      <c r="V212" s="520"/>
      <c r="W212" s="520"/>
      <c r="X212" s="520"/>
      <c r="Y212" s="520"/>
      <c r="Z212" s="520"/>
      <c r="AA212" s="520"/>
      <c r="AB212" s="520"/>
      <c r="AC212" s="240"/>
      <c r="AD212" s="240"/>
      <c r="AE212" s="240"/>
      <c r="AF212" s="240"/>
      <c r="AG212" s="339"/>
    </row>
    <row r="213" spans="1:33" ht="15.75" customHeight="1" x14ac:dyDescent="0.25">
      <c r="A213" s="236"/>
      <c r="B213" s="338"/>
      <c r="C213" s="493"/>
      <c r="D213" s="520"/>
      <c r="E213" s="520"/>
      <c r="F213" s="520"/>
      <c r="G213" s="520"/>
      <c r="H213" s="520"/>
      <c r="I213" s="520"/>
      <c r="J213" s="520"/>
      <c r="K213" s="520"/>
      <c r="L213" s="520"/>
      <c r="M213" s="520"/>
      <c r="N213" s="520"/>
      <c r="O213" s="520"/>
      <c r="P213" s="520"/>
      <c r="Q213" s="520"/>
      <c r="R213" s="520"/>
      <c r="S213" s="520"/>
      <c r="T213" s="520"/>
      <c r="U213" s="520"/>
      <c r="V213" s="520"/>
      <c r="W213" s="520"/>
      <c r="X213" s="520"/>
      <c r="Y213" s="520"/>
      <c r="Z213" s="520"/>
      <c r="AA213" s="520"/>
      <c r="AB213" s="520"/>
      <c r="AC213" s="240"/>
      <c r="AD213" s="240"/>
      <c r="AE213" s="240"/>
      <c r="AF213" s="240"/>
      <c r="AG213" s="339"/>
    </row>
    <row r="214" spans="1:33" ht="15.75" customHeight="1" x14ac:dyDescent="0.25">
      <c r="A214" s="340"/>
      <c r="B214" s="342"/>
      <c r="C214" s="518"/>
      <c r="AG214" s="339"/>
    </row>
    <row r="215" spans="1:33" ht="15.75" customHeight="1" x14ac:dyDescent="0.25">
      <c r="A215" s="340"/>
      <c r="B215" s="342"/>
      <c r="C215" s="518"/>
      <c r="AG215" s="339"/>
    </row>
    <row r="216" spans="1:33" ht="15.75" customHeight="1" x14ac:dyDescent="0.25">
      <c r="A216" s="340"/>
      <c r="B216" s="342"/>
      <c r="C216" s="518"/>
      <c r="AG216" s="339"/>
    </row>
    <row r="217" spans="1:33" ht="15.75" customHeight="1" x14ac:dyDescent="0.25">
      <c r="A217" s="340"/>
      <c r="B217" s="342"/>
      <c r="C217" s="518"/>
      <c r="AG217" s="339"/>
    </row>
    <row r="218" spans="1:33" ht="15.75" customHeight="1" x14ac:dyDescent="0.25">
      <c r="A218" s="340"/>
      <c r="B218" s="342"/>
      <c r="C218" s="518"/>
      <c r="AG218" s="339"/>
    </row>
    <row r="219" spans="1:33" ht="15.75" customHeight="1" x14ac:dyDescent="0.25">
      <c r="A219" s="340"/>
      <c r="B219" s="342"/>
      <c r="C219" s="518"/>
      <c r="AG219" s="339"/>
    </row>
    <row r="220" spans="1:33" ht="15.75" customHeight="1" x14ac:dyDescent="0.25">
      <c r="A220" s="340"/>
      <c r="B220" s="342"/>
      <c r="C220" s="518"/>
      <c r="AG220" s="339"/>
    </row>
    <row r="221" spans="1:33" ht="15.75" customHeight="1" x14ac:dyDescent="0.25">
      <c r="A221" s="340"/>
      <c r="B221" s="342"/>
      <c r="C221" s="518"/>
      <c r="AG221" s="339"/>
    </row>
    <row r="222" spans="1:33" ht="15.75" customHeight="1" x14ac:dyDescent="0.25">
      <c r="A222" s="340"/>
      <c r="B222" s="342"/>
      <c r="C222" s="518"/>
      <c r="AG222" s="339"/>
    </row>
    <row r="223" spans="1:33" ht="15.75" customHeight="1" x14ac:dyDescent="0.25">
      <c r="A223" s="340"/>
      <c r="B223" s="342"/>
      <c r="C223" s="518"/>
      <c r="AG223" s="339"/>
    </row>
    <row r="224" spans="1:33" ht="15.75" customHeight="1" x14ac:dyDescent="0.25">
      <c r="A224" s="340"/>
      <c r="B224" s="342"/>
      <c r="C224" s="518"/>
      <c r="AG224" s="339"/>
    </row>
    <row r="225" spans="1:33" ht="15.75" customHeight="1" x14ac:dyDescent="0.25">
      <c r="A225" s="340"/>
      <c r="B225" s="342"/>
      <c r="C225" s="518"/>
      <c r="AG225" s="339"/>
    </row>
    <row r="226" spans="1:33" ht="15.75" customHeight="1" x14ac:dyDescent="0.25">
      <c r="A226" s="340"/>
      <c r="B226" s="342"/>
      <c r="C226" s="518"/>
      <c r="AG226" s="339"/>
    </row>
    <row r="227" spans="1:33" ht="15.75" customHeight="1" x14ac:dyDescent="0.25">
      <c r="A227" s="340"/>
      <c r="B227" s="342"/>
      <c r="C227" s="518"/>
      <c r="AG227" s="339"/>
    </row>
    <row r="228" spans="1:33" ht="15.75" customHeight="1" x14ac:dyDescent="0.25">
      <c r="A228" s="340"/>
      <c r="B228" s="342"/>
      <c r="C228" s="518"/>
      <c r="AG228" s="339"/>
    </row>
    <row r="229" spans="1:33" ht="15.75" customHeight="1" x14ac:dyDescent="0.25">
      <c r="A229" s="340"/>
      <c r="B229" s="342"/>
      <c r="C229" s="518"/>
      <c r="AG229" s="339"/>
    </row>
    <row r="230" spans="1:33" ht="15.75" customHeight="1" x14ac:dyDescent="0.25">
      <c r="A230" s="340"/>
      <c r="B230" s="342"/>
      <c r="C230" s="518"/>
      <c r="AG230" s="339"/>
    </row>
    <row r="231" spans="1:33" ht="15.75" customHeight="1" x14ac:dyDescent="0.25">
      <c r="A231" s="340"/>
      <c r="B231" s="342"/>
      <c r="C231" s="518"/>
      <c r="AG231" s="339"/>
    </row>
    <row r="232" spans="1:33" ht="15.75" customHeight="1" x14ac:dyDescent="0.25">
      <c r="A232" s="340"/>
      <c r="B232" s="342"/>
      <c r="C232" s="518"/>
      <c r="AG232" s="339"/>
    </row>
    <row r="233" spans="1:33" ht="15.75" customHeight="1" x14ac:dyDescent="0.25">
      <c r="A233" s="340"/>
      <c r="B233" s="342"/>
      <c r="C233" s="518"/>
      <c r="AG233" s="339"/>
    </row>
    <row r="234" spans="1:33" ht="15.75" customHeight="1" x14ac:dyDescent="0.25">
      <c r="A234" s="340"/>
      <c r="B234" s="342"/>
      <c r="C234" s="518"/>
      <c r="AG234" s="339"/>
    </row>
    <row r="235" spans="1:33" ht="15.75" customHeight="1" x14ac:dyDescent="0.25">
      <c r="A235" s="340"/>
      <c r="B235" s="342"/>
      <c r="C235" s="518"/>
      <c r="AG235" s="339"/>
    </row>
    <row r="236" spans="1:33" ht="15.75" customHeight="1" x14ac:dyDescent="0.25">
      <c r="A236" s="340"/>
      <c r="B236" s="342"/>
      <c r="C236" s="518"/>
      <c r="AG236" s="339"/>
    </row>
    <row r="237" spans="1:33" ht="15.75" customHeight="1" x14ac:dyDescent="0.25">
      <c r="A237" s="340"/>
      <c r="B237" s="342"/>
      <c r="C237" s="518"/>
      <c r="AG237" s="339"/>
    </row>
    <row r="238" spans="1:33" ht="15.75" customHeight="1" x14ac:dyDescent="0.25">
      <c r="A238" s="340"/>
      <c r="B238" s="342"/>
      <c r="C238" s="518"/>
      <c r="AG238" s="339"/>
    </row>
    <row r="239" spans="1:33" ht="15.75" customHeight="1" x14ac:dyDescent="0.25">
      <c r="A239" s="340"/>
      <c r="B239" s="342"/>
      <c r="C239" s="518"/>
      <c r="AG239" s="339"/>
    </row>
    <row r="240" spans="1:33" ht="15.75" customHeight="1" x14ac:dyDescent="0.25">
      <c r="A240" s="340"/>
      <c r="B240" s="342"/>
      <c r="C240" s="518"/>
      <c r="AG240" s="339"/>
    </row>
    <row r="241" spans="1:33" ht="15.75" customHeight="1" x14ac:dyDescent="0.25">
      <c r="A241" s="340"/>
      <c r="B241" s="342"/>
      <c r="C241" s="518"/>
      <c r="AG241" s="339"/>
    </row>
    <row r="242" spans="1:33" ht="15.75" customHeight="1" x14ac:dyDescent="0.25">
      <c r="A242" s="340"/>
      <c r="B242" s="342"/>
      <c r="C242" s="518"/>
      <c r="AG242" s="339"/>
    </row>
    <row r="243" spans="1:33" ht="15.75" customHeight="1" x14ac:dyDescent="0.25">
      <c r="A243" s="340"/>
      <c r="B243" s="342"/>
      <c r="C243" s="518"/>
      <c r="AG243" s="339"/>
    </row>
    <row r="244" spans="1:33" ht="15.75" customHeight="1" x14ac:dyDescent="0.25">
      <c r="A244" s="340"/>
      <c r="B244" s="342"/>
      <c r="C244" s="518"/>
      <c r="AG244" s="339"/>
    </row>
    <row r="245" spans="1:33" ht="15.75" customHeight="1" x14ac:dyDescent="0.25">
      <c r="A245" s="340"/>
      <c r="B245" s="342"/>
      <c r="C245" s="518"/>
      <c r="AG245" s="339"/>
    </row>
    <row r="246" spans="1:33" ht="15.75" customHeight="1" x14ac:dyDescent="0.25">
      <c r="A246" s="340"/>
      <c r="B246" s="342"/>
      <c r="C246" s="518"/>
      <c r="AG246" s="339"/>
    </row>
    <row r="247" spans="1:33" ht="15.75" customHeight="1" x14ac:dyDescent="0.25">
      <c r="A247" s="340"/>
      <c r="B247" s="342"/>
      <c r="C247" s="518"/>
      <c r="AG247" s="339"/>
    </row>
    <row r="248" spans="1:33" ht="15.75" customHeight="1" x14ac:dyDescent="0.25">
      <c r="A248" s="340"/>
      <c r="B248" s="342"/>
      <c r="C248" s="518"/>
      <c r="AG248" s="339"/>
    </row>
    <row r="249" spans="1:33" ht="15.75" customHeight="1" x14ac:dyDescent="0.25">
      <c r="A249" s="340"/>
      <c r="B249" s="342"/>
      <c r="C249" s="518"/>
      <c r="AG249" s="339"/>
    </row>
    <row r="250" spans="1:33" ht="15.75" customHeight="1" x14ac:dyDescent="0.25">
      <c r="A250" s="340"/>
      <c r="B250" s="342"/>
      <c r="C250" s="518"/>
      <c r="AG250" s="339"/>
    </row>
    <row r="251" spans="1:33" ht="15.75" customHeight="1" x14ac:dyDescent="0.25">
      <c r="A251" s="340"/>
      <c r="B251" s="342"/>
      <c r="C251" s="518"/>
      <c r="AG251" s="339"/>
    </row>
    <row r="252" spans="1:33" ht="15.75" customHeight="1" x14ac:dyDescent="0.25">
      <c r="A252" s="340"/>
      <c r="B252" s="342"/>
      <c r="C252" s="518"/>
      <c r="AG252" s="339"/>
    </row>
    <row r="253" spans="1:33" ht="15.75" customHeight="1" x14ac:dyDescent="0.25">
      <c r="A253" s="340"/>
      <c r="B253" s="342"/>
      <c r="C253" s="518"/>
      <c r="AG253" s="339"/>
    </row>
    <row r="254" spans="1:33" ht="15.75" customHeight="1" x14ac:dyDescent="0.25">
      <c r="A254" s="340"/>
      <c r="B254" s="342"/>
      <c r="C254" s="518"/>
      <c r="AG254" s="339"/>
    </row>
    <row r="255" spans="1:33" ht="15.75" customHeight="1" x14ac:dyDescent="0.25">
      <c r="A255" s="340"/>
      <c r="B255" s="342"/>
      <c r="C255" s="518"/>
      <c r="AG255" s="339"/>
    </row>
    <row r="256" spans="1:33" ht="15.75" customHeight="1" x14ac:dyDescent="0.25">
      <c r="A256" s="340"/>
      <c r="B256" s="342"/>
      <c r="C256" s="518"/>
      <c r="AG256" s="339"/>
    </row>
    <row r="257" spans="1:33" ht="15.75" customHeight="1" x14ac:dyDescent="0.25">
      <c r="A257" s="340"/>
      <c r="B257" s="342"/>
      <c r="C257" s="518"/>
      <c r="AG257" s="339"/>
    </row>
    <row r="258" spans="1:33" ht="15.75" customHeight="1" x14ac:dyDescent="0.25">
      <c r="A258" s="340"/>
      <c r="B258" s="342"/>
      <c r="C258" s="518"/>
      <c r="AG258" s="339"/>
    </row>
    <row r="259" spans="1:33" ht="15.75" customHeight="1" x14ac:dyDescent="0.25">
      <c r="A259" s="340"/>
      <c r="B259" s="342"/>
      <c r="C259" s="518"/>
      <c r="AG259" s="339"/>
    </row>
    <row r="260" spans="1:33" ht="15.75" customHeight="1" x14ac:dyDescent="0.25">
      <c r="A260" s="340"/>
      <c r="B260" s="342"/>
      <c r="C260" s="518"/>
      <c r="AG260" s="339"/>
    </row>
    <row r="261" spans="1:33" ht="15.75" customHeight="1" x14ac:dyDescent="0.25">
      <c r="A261" s="340"/>
      <c r="B261" s="342"/>
      <c r="C261" s="518"/>
      <c r="AG261" s="339"/>
    </row>
    <row r="262" spans="1:33" ht="15.75" customHeight="1" x14ac:dyDescent="0.25">
      <c r="A262" s="340"/>
      <c r="B262" s="342"/>
      <c r="C262" s="518"/>
      <c r="AG262" s="339"/>
    </row>
    <row r="263" spans="1:33" ht="15.75" customHeight="1" x14ac:dyDescent="0.25">
      <c r="A263" s="340"/>
      <c r="B263" s="342"/>
      <c r="C263" s="518"/>
      <c r="AG263" s="339"/>
    </row>
    <row r="264" spans="1:33" ht="15.75" customHeight="1" x14ac:dyDescent="0.25">
      <c r="A264" s="340"/>
      <c r="B264" s="342"/>
      <c r="C264" s="518"/>
      <c r="AG264" s="339"/>
    </row>
    <row r="265" spans="1:33" ht="15.75" customHeight="1" x14ac:dyDescent="0.25">
      <c r="A265" s="340"/>
      <c r="B265" s="342"/>
      <c r="C265" s="518"/>
      <c r="AG265" s="339"/>
    </row>
    <row r="266" spans="1:33" ht="15.75" customHeight="1" x14ac:dyDescent="0.25">
      <c r="A266" s="340"/>
      <c r="B266" s="342"/>
      <c r="C266" s="518"/>
      <c r="AG266" s="339"/>
    </row>
    <row r="267" spans="1:33" ht="15.75" customHeight="1" x14ac:dyDescent="0.25">
      <c r="A267" s="340"/>
      <c r="B267" s="342"/>
      <c r="C267" s="518"/>
      <c r="AG267" s="339"/>
    </row>
    <row r="268" spans="1:33" ht="15.75" customHeight="1" x14ac:dyDescent="0.25">
      <c r="A268" s="340"/>
      <c r="B268" s="342"/>
      <c r="C268" s="518"/>
      <c r="AG268" s="339"/>
    </row>
    <row r="269" spans="1:33" ht="15.75" customHeight="1" x14ac:dyDescent="0.25">
      <c r="A269" s="340"/>
      <c r="B269" s="342"/>
      <c r="C269" s="518"/>
      <c r="AG269" s="339"/>
    </row>
    <row r="270" spans="1:33" ht="15.75" customHeight="1" x14ac:dyDescent="0.25">
      <c r="A270" s="340"/>
      <c r="B270" s="342"/>
      <c r="C270" s="518"/>
      <c r="AG270" s="339"/>
    </row>
    <row r="271" spans="1:33" ht="15.75" customHeight="1" x14ac:dyDescent="0.25">
      <c r="A271" s="340"/>
      <c r="B271" s="342"/>
      <c r="C271" s="518"/>
      <c r="AG271" s="339"/>
    </row>
    <row r="272" spans="1:33" ht="15.75" customHeight="1" x14ac:dyDescent="0.25">
      <c r="A272" s="340"/>
      <c r="B272" s="342"/>
      <c r="C272" s="518"/>
      <c r="AG272" s="339"/>
    </row>
    <row r="273" spans="1:33" ht="15.75" customHeight="1" x14ac:dyDescent="0.25">
      <c r="A273" s="340"/>
      <c r="B273" s="342"/>
      <c r="C273" s="518"/>
      <c r="AG273" s="339"/>
    </row>
    <row r="274" spans="1:33" ht="15.75" customHeight="1" x14ac:dyDescent="0.25">
      <c r="A274" s="340"/>
      <c r="B274" s="342"/>
      <c r="C274" s="518"/>
      <c r="AG274" s="339"/>
    </row>
    <row r="275" spans="1:33" ht="15.75" customHeight="1" x14ac:dyDescent="0.25">
      <c r="A275" s="340"/>
      <c r="B275" s="342"/>
      <c r="C275" s="518"/>
      <c r="AG275" s="339"/>
    </row>
    <row r="276" spans="1:33" ht="15.75" customHeight="1" x14ac:dyDescent="0.25">
      <c r="A276" s="340"/>
      <c r="B276" s="342"/>
      <c r="C276" s="518"/>
      <c r="AG276" s="339"/>
    </row>
    <row r="277" spans="1:33" ht="15.75" customHeight="1" x14ac:dyDescent="0.25">
      <c r="A277" s="340"/>
      <c r="B277" s="342"/>
      <c r="C277" s="518"/>
      <c r="AG277" s="339"/>
    </row>
    <row r="278" spans="1:33" ht="15.75" customHeight="1" x14ac:dyDescent="0.25">
      <c r="A278" s="340"/>
      <c r="B278" s="342"/>
      <c r="C278" s="518"/>
      <c r="AG278" s="339"/>
    </row>
    <row r="279" spans="1:33" ht="15.75" customHeight="1" x14ac:dyDescent="0.25">
      <c r="A279" s="340"/>
      <c r="B279" s="342"/>
      <c r="C279" s="518"/>
      <c r="AG279" s="339"/>
    </row>
    <row r="280" spans="1:33" ht="15.75" customHeight="1" x14ac:dyDescent="0.25">
      <c r="A280" s="340"/>
      <c r="B280" s="342"/>
      <c r="C280" s="518"/>
      <c r="AG280" s="339"/>
    </row>
    <row r="281" spans="1:33" ht="15.75" customHeight="1" x14ac:dyDescent="0.25">
      <c r="A281" s="340"/>
      <c r="B281" s="342"/>
      <c r="C281" s="518"/>
      <c r="AG281" s="339"/>
    </row>
    <row r="282" spans="1:33" ht="15.75" customHeight="1" x14ac:dyDescent="0.25">
      <c r="A282" s="340"/>
      <c r="B282" s="342"/>
      <c r="C282" s="518"/>
      <c r="AG282" s="339"/>
    </row>
    <row r="283" spans="1:33" ht="15.75" customHeight="1" x14ac:dyDescent="0.25">
      <c r="A283" s="340"/>
      <c r="B283" s="342"/>
      <c r="C283" s="518"/>
      <c r="AG283" s="339"/>
    </row>
    <row r="284" spans="1:33" ht="15.75" customHeight="1" x14ac:dyDescent="0.25">
      <c r="A284" s="340"/>
      <c r="B284" s="342"/>
      <c r="C284" s="518"/>
      <c r="AG284" s="339"/>
    </row>
    <row r="285" spans="1:33" ht="15.75" customHeight="1" x14ac:dyDescent="0.25">
      <c r="A285" s="340"/>
      <c r="B285" s="342"/>
      <c r="C285" s="518"/>
      <c r="AG285" s="339"/>
    </row>
    <row r="286" spans="1:33" ht="15.75" customHeight="1" x14ac:dyDescent="0.25">
      <c r="A286" s="340"/>
      <c r="B286" s="342"/>
      <c r="C286" s="518"/>
      <c r="AG286" s="339"/>
    </row>
    <row r="287" spans="1:33" ht="15.75" customHeight="1" x14ac:dyDescent="0.25">
      <c r="A287" s="340"/>
      <c r="B287" s="342"/>
      <c r="C287" s="518"/>
      <c r="AG287" s="339"/>
    </row>
    <row r="288" spans="1:33" ht="15.75" customHeight="1" x14ac:dyDescent="0.25">
      <c r="A288" s="340"/>
      <c r="B288" s="342"/>
      <c r="C288" s="518"/>
      <c r="AG288" s="339"/>
    </row>
    <row r="289" spans="1:33" ht="15.75" customHeight="1" x14ac:dyDescent="0.25">
      <c r="A289" s="340"/>
      <c r="B289" s="342"/>
      <c r="C289" s="518"/>
      <c r="AG289" s="339"/>
    </row>
    <row r="290" spans="1:33" ht="15.75" customHeight="1" x14ac:dyDescent="0.25">
      <c r="A290" s="340"/>
      <c r="B290" s="342"/>
      <c r="C290" s="518"/>
      <c r="AG290" s="339"/>
    </row>
    <row r="291" spans="1:33" ht="15.75" customHeight="1" x14ac:dyDescent="0.25">
      <c r="A291" s="340"/>
      <c r="B291" s="342"/>
      <c r="C291" s="518"/>
      <c r="AG291" s="339"/>
    </row>
    <row r="292" spans="1:33" ht="15.75" customHeight="1" x14ac:dyDescent="0.25">
      <c r="A292" s="340"/>
      <c r="B292" s="342"/>
      <c r="C292" s="518"/>
      <c r="AG292" s="339"/>
    </row>
    <row r="293" spans="1:33" ht="15.75" customHeight="1" x14ac:dyDescent="0.25">
      <c r="A293" s="340"/>
      <c r="B293" s="342"/>
      <c r="C293" s="518"/>
      <c r="AG293" s="339"/>
    </row>
    <row r="294" spans="1:33" ht="15.75" customHeight="1" x14ac:dyDescent="0.25">
      <c r="A294" s="340"/>
      <c r="B294" s="342"/>
      <c r="C294" s="518"/>
      <c r="AG294" s="339"/>
    </row>
    <row r="295" spans="1:33" ht="15.75" customHeight="1" x14ac:dyDescent="0.25">
      <c r="A295" s="340"/>
      <c r="B295" s="342"/>
      <c r="C295" s="518"/>
      <c r="AG295" s="339"/>
    </row>
    <row r="296" spans="1:33" ht="15.75" customHeight="1" x14ac:dyDescent="0.25">
      <c r="A296" s="340"/>
      <c r="B296" s="342"/>
      <c r="C296" s="518"/>
      <c r="AG296" s="339"/>
    </row>
    <row r="297" spans="1:33" ht="15.75" customHeight="1" x14ac:dyDescent="0.25">
      <c r="A297" s="340"/>
      <c r="B297" s="342"/>
      <c r="C297" s="518"/>
      <c r="AG297" s="339"/>
    </row>
    <row r="298" spans="1:33" ht="15.75" customHeight="1" x14ac:dyDescent="0.25">
      <c r="A298" s="340"/>
      <c r="B298" s="342"/>
      <c r="C298" s="518"/>
      <c r="AG298" s="339"/>
    </row>
    <row r="299" spans="1:33" ht="15.75" customHeight="1" x14ac:dyDescent="0.25">
      <c r="A299" s="340"/>
      <c r="B299" s="342"/>
      <c r="C299" s="518"/>
      <c r="AG299" s="339"/>
    </row>
    <row r="300" spans="1:33" ht="15.75" customHeight="1" x14ac:dyDescent="0.25">
      <c r="A300" s="340"/>
      <c r="B300" s="342"/>
      <c r="C300" s="518"/>
      <c r="AG300" s="339"/>
    </row>
    <row r="301" spans="1:33" ht="15.75" customHeight="1" x14ac:dyDescent="0.25">
      <c r="A301" s="340"/>
      <c r="B301" s="342"/>
      <c r="C301" s="518"/>
      <c r="AG301" s="339"/>
    </row>
    <row r="302" spans="1:33" ht="15.75" customHeight="1" x14ac:dyDescent="0.25">
      <c r="A302" s="340"/>
      <c r="B302" s="342"/>
      <c r="C302" s="518"/>
      <c r="AG302" s="339"/>
    </row>
    <row r="303" spans="1:33" ht="15.75" customHeight="1" x14ac:dyDescent="0.25">
      <c r="A303" s="340"/>
      <c r="B303" s="342"/>
      <c r="C303" s="518"/>
      <c r="AG303" s="339"/>
    </row>
    <row r="304" spans="1:33" ht="15.75" customHeight="1" x14ac:dyDescent="0.25">
      <c r="A304" s="340"/>
      <c r="B304" s="342"/>
      <c r="C304" s="518"/>
      <c r="AG304" s="339"/>
    </row>
    <row r="305" spans="1:33" ht="15.75" customHeight="1" x14ac:dyDescent="0.25">
      <c r="A305" s="340"/>
      <c r="B305" s="342"/>
      <c r="C305" s="518"/>
      <c r="AG305" s="339"/>
    </row>
    <row r="306" spans="1:33" ht="15.75" customHeight="1" x14ac:dyDescent="0.25">
      <c r="A306" s="340"/>
      <c r="B306" s="342"/>
      <c r="C306" s="518"/>
      <c r="AG306" s="339"/>
    </row>
    <row r="307" spans="1:33" ht="15.75" customHeight="1" x14ac:dyDescent="0.25">
      <c r="A307" s="340"/>
      <c r="B307" s="342"/>
      <c r="C307" s="518"/>
      <c r="AG307" s="339"/>
    </row>
    <row r="308" spans="1:33" ht="15.75" customHeight="1" x14ac:dyDescent="0.25">
      <c r="A308" s="340"/>
      <c r="B308" s="342"/>
      <c r="C308" s="518"/>
      <c r="AG308" s="339"/>
    </row>
    <row r="309" spans="1:33" ht="15.75" customHeight="1" x14ac:dyDescent="0.25">
      <c r="A309" s="340"/>
      <c r="B309" s="342"/>
      <c r="C309" s="518"/>
      <c r="AG309" s="339"/>
    </row>
    <row r="310" spans="1:33" ht="15.75" customHeight="1" x14ac:dyDescent="0.25">
      <c r="A310" s="340"/>
      <c r="B310" s="342"/>
      <c r="C310" s="518"/>
      <c r="AG310" s="339"/>
    </row>
    <row r="311" spans="1:33" ht="15.75" customHeight="1" x14ac:dyDescent="0.25">
      <c r="A311" s="340"/>
      <c r="B311" s="342"/>
      <c r="C311" s="518"/>
      <c r="AG311" s="339"/>
    </row>
    <row r="312" spans="1:33" ht="15.75" customHeight="1" x14ac:dyDescent="0.25">
      <c r="A312" s="340"/>
      <c r="B312" s="342"/>
      <c r="C312" s="518"/>
      <c r="AG312" s="339"/>
    </row>
    <row r="313" spans="1:33" ht="15.75" customHeight="1" x14ac:dyDescent="0.25">
      <c r="A313" s="340"/>
      <c r="B313" s="342"/>
      <c r="C313" s="518"/>
      <c r="AG313" s="339"/>
    </row>
    <row r="314" spans="1:33" ht="15.75" customHeight="1" x14ac:dyDescent="0.25">
      <c r="A314" s="340"/>
      <c r="B314" s="342"/>
      <c r="C314" s="518"/>
      <c r="AG314" s="339"/>
    </row>
    <row r="315" spans="1:33" ht="15.75" customHeight="1" x14ac:dyDescent="0.25">
      <c r="A315" s="340"/>
      <c r="B315" s="342"/>
      <c r="C315" s="518"/>
      <c r="AG315" s="339"/>
    </row>
    <row r="316" spans="1:33" ht="15.75" customHeight="1" x14ac:dyDescent="0.25">
      <c r="A316" s="340"/>
      <c r="B316" s="342"/>
      <c r="C316" s="518"/>
      <c r="AG316" s="339"/>
    </row>
    <row r="317" spans="1:33" ht="15.75" customHeight="1" x14ac:dyDescent="0.25">
      <c r="A317" s="340"/>
      <c r="B317" s="342"/>
      <c r="C317" s="518"/>
      <c r="AG317" s="339"/>
    </row>
    <row r="318" spans="1:33" ht="15.75" customHeight="1" x14ac:dyDescent="0.25">
      <c r="A318" s="340"/>
      <c r="B318" s="342"/>
      <c r="C318" s="518"/>
      <c r="AG318" s="339"/>
    </row>
    <row r="319" spans="1:33" ht="15.75" customHeight="1" x14ac:dyDescent="0.25">
      <c r="A319" s="340"/>
      <c r="B319" s="342"/>
      <c r="C319" s="518"/>
      <c r="AG319" s="339"/>
    </row>
    <row r="320" spans="1:33" ht="15.75" customHeight="1" x14ac:dyDescent="0.25">
      <c r="A320" s="340"/>
      <c r="B320" s="342"/>
      <c r="C320" s="518"/>
      <c r="AG320" s="339"/>
    </row>
    <row r="321" spans="1:33" ht="15.75" customHeight="1" x14ac:dyDescent="0.25">
      <c r="A321" s="340"/>
      <c r="B321" s="342"/>
      <c r="C321" s="518"/>
      <c r="AG321" s="339"/>
    </row>
    <row r="322" spans="1:33" ht="15.75" customHeight="1" x14ac:dyDescent="0.25">
      <c r="A322" s="340"/>
      <c r="B322" s="342"/>
      <c r="C322" s="518"/>
      <c r="AG322" s="339"/>
    </row>
    <row r="323" spans="1:33" ht="15.75" customHeight="1" x14ac:dyDescent="0.25">
      <c r="A323" s="340"/>
      <c r="B323" s="342"/>
      <c r="C323" s="518"/>
      <c r="AG323" s="339"/>
    </row>
    <row r="324" spans="1:33" ht="15.75" customHeight="1" x14ac:dyDescent="0.25">
      <c r="A324" s="340"/>
      <c r="B324" s="342"/>
      <c r="C324" s="518"/>
      <c r="AG324" s="339"/>
    </row>
    <row r="325" spans="1:33" ht="15.75" customHeight="1" x14ac:dyDescent="0.25">
      <c r="A325" s="340"/>
      <c r="B325" s="342"/>
      <c r="C325" s="518"/>
      <c r="AG325" s="339"/>
    </row>
    <row r="326" spans="1:33" ht="15.75" customHeight="1" x14ac:dyDescent="0.25">
      <c r="A326" s="340"/>
      <c r="B326" s="342"/>
      <c r="C326" s="518"/>
      <c r="AG326" s="339"/>
    </row>
    <row r="327" spans="1:33" ht="15.75" customHeight="1" x14ac:dyDescent="0.25">
      <c r="A327" s="340"/>
      <c r="B327" s="342"/>
      <c r="C327" s="518"/>
      <c r="AG327" s="339"/>
    </row>
    <row r="328" spans="1:33" ht="15.75" customHeight="1" x14ac:dyDescent="0.25">
      <c r="A328" s="340"/>
      <c r="B328" s="342"/>
      <c r="C328" s="518"/>
      <c r="AG328" s="339"/>
    </row>
    <row r="329" spans="1:33" ht="15.75" customHeight="1" x14ac:dyDescent="0.25">
      <c r="A329" s="340"/>
      <c r="B329" s="342"/>
      <c r="C329" s="518"/>
      <c r="AG329" s="339"/>
    </row>
    <row r="330" spans="1:33" ht="15.75" customHeight="1" x14ac:dyDescent="0.25">
      <c r="A330" s="340"/>
      <c r="B330" s="342"/>
      <c r="C330" s="518"/>
      <c r="AG330" s="339"/>
    </row>
    <row r="331" spans="1:33" ht="15.75" customHeight="1" x14ac:dyDescent="0.25">
      <c r="A331" s="340"/>
      <c r="B331" s="342"/>
      <c r="C331" s="518"/>
      <c r="AG331" s="339"/>
    </row>
    <row r="332" spans="1:33" ht="15.75" customHeight="1" x14ac:dyDescent="0.25">
      <c r="A332" s="340"/>
      <c r="B332" s="342"/>
      <c r="C332" s="518"/>
      <c r="AG332" s="339"/>
    </row>
    <row r="333" spans="1:33" ht="15.75" customHeight="1" x14ac:dyDescent="0.25">
      <c r="A333" s="340"/>
      <c r="B333" s="342"/>
      <c r="C333" s="518"/>
      <c r="AG333" s="339"/>
    </row>
    <row r="334" spans="1:33" ht="15.75" customHeight="1" x14ac:dyDescent="0.25">
      <c r="A334" s="340"/>
      <c r="B334" s="342"/>
      <c r="C334" s="518"/>
      <c r="AG334" s="339"/>
    </row>
    <row r="335" spans="1:33" ht="15.75" customHeight="1" x14ac:dyDescent="0.25">
      <c r="A335" s="340"/>
      <c r="B335" s="342"/>
      <c r="C335" s="518"/>
      <c r="AG335" s="339"/>
    </row>
    <row r="336" spans="1:33" ht="15.75" customHeight="1" x14ac:dyDescent="0.25">
      <c r="A336" s="340"/>
      <c r="B336" s="342"/>
      <c r="C336" s="518"/>
      <c r="AG336" s="339"/>
    </row>
    <row r="337" spans="1:33" ht="15.75" customHeight="1" x14ac:dyDescent="0.25">
      <c r="A337" s="340"/>
      <c r="B337" s="342"/>
      <c r="C337" s="518"/>
      <c r="AG337" s="339"/>
    </row>
    <row r="338" spans="1:33" ht="15.75" customHeight="1" x14ac:dyDescent="0.25">
      <c r="A338" s="340"/>
      <c r="B338" s="342"/>
      <c r="C338" s="518"/>
      <c r="AG338" s="339"/>
    </row>
    <row r="339" spans="1:33" ht="15.75" customHeight="1" x14ac:dyDescent="0.25">
      <c r="A339" s="340"/>
      <c r="B339" s="342"/>
      <c r="C339" s="518"/>
      <c r="AG339" s="339"/>
    </row>
    <row r="340" spans="1:33" ht="15.75" customHeight="1" x14ac:dyDescent="0.25">
      <c r="A340" s="340"/>
      <c r="B340" s="342"/>
      <c r="C340" s="518"/>
      <c r="AG340" s="339"/>
    </row>
    <row r="341" spans="1:33" ht="15.75" customHeight="1" x14ac:dyDescent="0.25">
      <c r="A341" s="340"/>
      <c r="B341" s="342"/>
      <c r="C341" s="518"/>
      <c r="AG341" s="339"/>
    </row>
    <row r="342" spans="1:33" ht="15.75" customHeight="1" x14ac:dyDescent="0.25">
      <c r="A342" s="340"/>
      <c r="B342" s="342"/>
      <c r="C342" s="518"/>
      <c r="AG342" s="339"/>
    </row>
    <row r="343" spans="1:33" ht="15.75" customHeight="1" x14ac:dyDescent="0.25">
      <c r="A343" s="340"/>
      <c r="B343" s="342"/>
      <c r="C343" s="518"/>
      <c r="AG343" s="339"/>
    </row>
    <row r="344" spans="1:33" ht="15.75" customHeight="1" x14ac:dyDescent="0.25">
      <c r="A344" s="340"/>
      <c r="B344" s="342"/>
      <c r="C344" s="518"/>
      <c r="AG344" s="339"/>
    </row>
    <row r="345" spans="1:33" ht="15.75" customHeight="1" x14ac:dyDescent="0.25">
      <c r="A345" s="340"/>
      <c r="B345" s="342"/>
      <c r="C345" s="518"/>
      <c r="AG345" s="339"/>
    </row>
    <row r="346" spans="1:33" ht="15.75" customHeight="1" x14ac:dyDescent="0.25">
      <c r="A346" s="340"/>
      <c r="B346" s="342"/>
      <c r="C346" s="518"/>
      <c r="AG346" s="339"/>
    </row>
    <row r="347" spans="1:33" ht="15.75" customHeight="1" x14ac:dyDescent="0.25">
      <c r="A347" s="340"/>
      <c r="B347" s="342"/>
      <c r="C347" s="518"/>
      <c r="AG347" s="339"/>
    </row>
    <row r="348" spans="1:33" ht="15.75" customHeight="1" x14ac:dyDescent="0.25">
      <c r="A348" s="340"/>
      <c r="B348" s="342"/>
      <c r="C348" s="518"/>
      <c r="AG348" s="339"/>
    </row>
    <row r="349" spans="1:33" ht="15.75" customHeight="1" x14ac:dyDescent="0.25">
      <c r="A349" s="340"/>
      <c r="B349" s="342"/>
      <c r="C349" s="518"/>
      <c r="AG349" s="339"/>
    </row>
    <row r="350" spans="1:33" ht="15.75" customHeight="1" x14ac:dyDescent="0.25">
      <c r="A350" s="340"/>
      <c r="B350" s="342"/>
      <c r="C350" s="518"/>
      <c r="AG350" s="339"/>
    </row>
    <row r="351" spans="1:33" ht="15.75" customHeight="1" x14ac:dyDescent="0.25">
      <c r="A351" s="340"/>
      <c r="B351" s="342"/>
      <c r="C351" s="518"/>
      <c r="AG351" s="339"/>
    </row>
    <row r="352" spans="1:33" ht="15.75" customHeight="1" x14ac:dyDescent="0.25">
      <c r="A352" s="340"/>
      <c r="B352" s="342"/>
      <c r="C352" s="518"/>
      <c r="AG352" s="339"/>
    </row>
    <row r="353" spans="1:33" ht="15.75" customHeight="1" x14ac:dyDescent="0.25">
      <c r="A353" s="340"/>
      <c r="B353" s="342"/>
      <c r="C353" s="518"/>
      <c r="AG353" s="339"/>
    </row>
    <row r="354" spans="1:33" ht="15.75" customHeight="1" x14ac:dyDescent="0.25">
      <c r="A354" s="340"/>
      <c r="B354" s="342"/>
      <c r="C354" s="518"/>
      <c r="AG354" s="339"/>
    </row>
    <row r="355" spans="1:33" ht="15.75" customHeight="1" x14ac:dyDescent="0.25">
      <c r="A355" s="340"/>
      <c r="B355" s="342"/>
      <c r="C355" s="518"/>
      <c r="AG355" s="339"/>
    </row>
    <row r="356" spans="1:33" ht="15.75" customHeight="1" x14ac:dyDescent="0.25">
      <c r="A356" s="340"/>
      <c r="B356" s="342"/>
      <c r="C356" s="518"/>
      <c r="AG356" s="339"/>
    </row>
    <row r="357" spans="1:33" ht="15.75" customHeight="1" x14ac:dyDescent="0.25">
      <c r="A357" s="340"/>
      <c r="B357" s="342"/>
      <c r="C357" s="518"/>
      <c r="AG357" s="339"/>
    </row>
    <row r="358" spans="1:33" ht="15.75" customHeight="1" x14ac:dyDescent="0.25">
      <c r="A358" s="340"/>
      <c r="B358" s="342"/>
      <c r="C358" s="518"/>
      <c r="AG358" s="339"/>
    </row>
    <row r="359" spans="1:33" ht="15.75" customHeight="1" x14ac:dyDescent="0.25">
      <c r="A359" s="340"/>
      <c r="B359" s="342"/>
      <c r="C359" s="518"/>
      <c r="AG359" s="339"/>
    </row>
    <row r="360" spans="1:33" ht="15.75" customHeight="1" x14ac:dyDescent="0.25">
      <c r="A360" s="340"/>
      <c r="B360" s="342"/>
      <c r="C360" s="518"/>
      <c r="AG360" s="339"/>
    </row>
    <row r="361" spans="1:33" ht="15.75" customHeight="1" x14ac:dyDescent="0.25">
      <c r="A361" s="340"/>
      <c r="B361" s="342"/>
      <c r="C361" s="518"/>
      <c r="AG361" s="339"/>
    </row>
    <row r="362" spans="1:33" ht="15.75" customHeight="1" x14ac:dyDescent="0.25">
      <c r="A362" s="340"/>
      <c r="B362" s="342"/>
      <c r="C362" s="518"/>
      <c r="AG362" s="339"/>
    </row>
    <row r="363" spans="1:33" ht="15.75" customHeight="1" x14ac:dyDescent="0.25">
      <c r="A363" s="340"/>
      <c r="B363" s="342"/>
      <c r="C363" s="518"/>
      <c r="AG363" s="339"/>
    </row>
    <row r="364" spans="1:33" ht="15.75" customHeight="1" x14ac:dyDescent="0.25">
      <c r="A364" s="340"/>
      <c r="B364" s="342"/>
      <c r="C364" s="518"/>
      <c r="AG364" s="339"/>
    </row>
    <row r="365" spans="1:33" ht="15.75" customHeight="1" x14ac:dyDescent="0.25">
      <c r="A365" s="340"/>
      <c r="B365" s="342"/>
      <c r="C365" s="518"/>
      <c r="AG365" s="339"/>
    </row>
    <row r="366" spans="1:33" ht="15.75" customHeight="1" x14ac:dyDescent="0.25">
      <c r="A366" s="340"/>
      <c r="B366" s="342"/>
      <c r="C366" s="518"/>
      <c r="AG366" s="339"/>
    </row>
    <row r="367" spans="1:33" ht="15.75" customHeight="1" x14ac:dyDescent="0.25">
      <c r="A367" s="340"/>
      <c r="B367" s="342"/>
      <c r="C367" s="518"/>
      <c r="AG367" s="339"/>
    </row>
    <row r="368" spans="1:33" ht="15.75" customHeight="1" x14ac:dyDescent="0.25">
      <c r="A368" s="340"/>
      <c r="B368" s="342"/>
      <c r="C368" s="518"/>
      <c r="AG368" s="339"/>
    </row>
    <row r="369" spans="1:33" ht="15.75" customHeight="1" x14ac:dyDescent="0.25">
      <c r="A369" s="340"/>
      <c r="B369" s="342"/>
      <c r="C369" s="518"/>
      <c r="AG369" s="339"/>
    </row>
    <row r="370" spans="1:33" ht="15.75" customHeight="1" x14ac:dyDescent="0.25">
      <c r="A370" s="340"/>
      <c r="B370" s="342"/>
      <c r="C370" s="518"/>
      <c r="AG370" s="339"/>
    </row>
    <row r="371" spans="1:33" ht="15.75" customHeight="1" x14ac:dyDescent="0.25">
      <c r="A371" s="340"/>
      <c r="B371" s="342"/>
      <c r="C371" s="518"/>
      <c r="AG371" s="339"/>
    </row>
    <row r="372" spans="1:33" ht="15.75" customHeight="1" x14ac:dyDescent="0.25">
      <c r="A372" s="340"/>
      <c r="B372" s="342"/>
      <c r="C372" s="518"/>
      <c r="AG372" s="339"/>
    </row>
    <row r="373" spans="1:33" ht="15.75" customHeight="1" x14ac:dyDescent="0.25">
      <c r="A373" s="340"/>
      <c r="B373" s="342"/>
      <c r="C373" s="518"/>
      <c r="AG373" s="339"/>
    </row>
    <row r="374" spans="1:33" ht="15.75" customHeight="1" x14ac:dyDescent="0.25">
      <c r="A374" s="340"/>
      <c r="B374" s="342"/>
      <c r="C374" s="518"/>
      <c r="AG374" s="339"/>
    </row>
    <row r="375" spans="1:33" ht="15.75" customHeight="1" x14ac:dyDescent="0.25">
      <c r="A375" s="340"/>
      <c r="B375" s="342"/>
      <c r="C375" s="518"/>
      <c r="AG375" s="339"/>
    </row>
    <row r="376" spans="1:33" ht="15.75" customHeight="1" x14ac:dyDescent="0.25">
      <c r="A376" s="340"/>
      <c r="B376" s="342"/>
      <c r="C376" s="518"/>
      <c r="AG376" s="339"/>
    </row>
    <row r="377" spans="1:33" ht="15.75" customHeight="1" x14ac:dyDescent="0.25">
      <c r="A377" s="340"/>
      <c r="B377" s="342"/>
      <c r="C377" s="518"/>
      <c r="AG377" s="339"/>
    </row>
    <row r="378" spans="1:33" ht="15.75" customHeight="1" x14ac:dyDescent="0.25">
      <c r="A378" s="340"/>
      <c r="B378" s="342"/>
      <c r="C378" s="518"/>
      <c r="AG378" s="339"/>
    </row>
    <row r="379" spans="1:33" ht="15.75" customHeight="1" x14ac:dyDescent="0.25">
      <c r="A379" s="340"/>
      <c r="B379" s="342"/>
      <c r="C379" s="518"/>
      <c r="AG379" s="339"/>
    </row>
    <row r="380" spans="1:33" ht="15.75" customHeight="1" x14ac:dyDescent="0.25">
      <c r="A380" s="340"/>
      <c r="B380" s="342"/>
      <c r="C380" s="518"/>
      <c r="AG380" s="339"/>
    </row>
    <row r="381" spans="1:33" ht="15.75" customHeight="1" x14ac:dyDescent="0.25">
      <c r="A381" s="340"/>
      <c r="B381" s="342"/>
      <c r="C381" s="518"/>
      <c r="AG381" s="339"/>
    </row>
    <row r="382" spans="1:33" ht="15.75" customHeight="1" x14ac:dyDescent="0.25">
      <c r="A382" s="340"/>
      <c r="B382" s="342"/>
      <c r="C382" s="518"/>
      <c r="AG382" s="339"/>
    </row>
    <row r="383" spans="1:33" ht="15.75" customHeight="1" x14ac:dyDescent="0.25">
      <c r="A383" s="340"/>
      <c r="B383" s="342"/>
      <c r="C383" s="518"/>
      <c r="AG383" s="339"/>
    </row>
    <row r="384" spans="1:33" ht="15.75" customHeight="1" x14ac:dyDescent="0.25">
      <c r="A384" s="340"/>
      <c r="B384" s="342"/>
      <c r="C384" s="518"/>
      <c r="AG384" s="339"/>
    </row>
    <row r="385" spans="1:33" ht="15.75" customHeight="1" x14ac:dyDescent="0.25">
      <c r="A385" s="340"/>
      <c r="B385" s="342"/>
      <c r="C385" s="518"/>
      <c r="AG385" s="339"/>
    </row>
    <row r="386" spans="1:33" ht="15.75" customHeight="1" x14ac:dyDescent="0.25">
      <c r="A386" s="340"/>
      <c r="B386" s="342"/>
      <c r="C386" s="518"/>
      <c r="AG386" s="339"/>
    </row>
    <row r="387" spans="1:33" ht="15.75" customHeight="1" x14ac:dyDescent="0.25">
      <c r="A387" s="340"/>
      <c r="B387" s="342"/>
      <c r="C387" s="518"/>
      <c r="AG387" s="339"/>
    </row>
    <row r="388" spans="1:33" ht="15.75" customHeight="1" x14ac:dyDescent="0.25">
      <c r="A388" s="340"/>
      <c r="B388" s="342"/>
      <c r="C388" s="518"/>
      <c r="AG388" s="339"/>
    </row>
    <row r="389" spans="1:33" ht="15.75" customHeight="1" x14ac:dyDescent="0.25">
      <c r="A389" s="340"/>
      <c r="B389" s="342"/>
      <c r="C389" s="518"/>
      <c r="AG389" s="339"/>
    </row>
    <row r="390" spans="1:33" ht="15.75" customHeight="1" x14ac:dyDescent="0.25">
      <c r="A390" s="340"/>
      <c r="B390" s="342"/>
      <c r="C390" s="518"/>
      <c r="AG390" s="339"/>
    </row>
    <row r="391" spans="1:33" ht="15.75" customHeight="1" x14ac:dyDescent="0.25">
      <c r="A391" s="340"/>
      <c r="B391" s="342"/>
      <c r="C391" s="518"/>
      <c r="AG391" s="339"/>
    </row>
    <row r="392" spans="1:33" ht="15.75" customHeight="1" x14ac:dyDescent="0.25">
      <c r="A392" s="340"/>
      <c r="B392" s="342"/>
      <c r="C392" s="518"/>
      <c r="AG392" s="339"/>
    </row>
    <row r="393" spans="1:33" ht="15.75" customHeight="1" x14ac:dyDescent="0.25">
      <c r="A393" s="340"/>
      <c r="B393" s="342"/>
      <c r="C393" s="518"/>
      <c r="AG393" s="339"/>
    </row>
    <row r="394" spans="1:33" ht="15.75" customHeight="1" x14ac:dyDescent="0.25">
      <c r="A394" s="340"/>
      <c r="B394" s="342"/>
      <c r="C394" s="518"/>
      <c r="AG394" s="339"/>
    </row>
    <row r="395" spans="1:33" ht="15.75" customHeight="1" x14ac:dyDescent="0.25">
      <c r="A395" s="340"/>
      <c r="B395" s="342"/>
      <c r="C395" s="518"/>
      <c r="AG395" s="339"/>
    </row>
    <row r="396" spans="1:33" ht="15.75" customHeight="1" x14ac:dyDescent="0.25">
      <c r="A396" s="340"/>
      <c r="B396" s="342"/>
      <c r="C396" s="518"/>
      <c r="AG396" s="339"/>
    </row>
    <row r="397" spans="1:33" ht="15.75" customHeight="1" x14ac:dyDescent="0.25">
      <c r="A397" s="340"/>
      <c r="B397" s="342"/>
      <c r="C397" s="518"/>
      <c r="AG397" s="339"/>
    </row>
    <row r="398" spans="1:33" ht="15.75" customHeight="1" x14ac:dyDescent="0.25">
      <c r="A398" s="340"/>
      <c r="B398" s="342"/>
      <c r="C398" s="518"/>
      <c r="AG398" s="339"/>
    </row>
    <row r="399" spans="1:33" ht="15.75" customHeight="1" x14ac:dyDescent="0.25">
      <c r="A399" s="340"/>
      <c r="B399" s="342"/>
      <c r="C399" s="518"/>
      <c r="AG399" s="339"/>
    </row>
    <row r="400" spans="1:33" ht="15.75" customHeight="1" x14ac:dyDescent="0.25">
      <c r="A400" s="340"/>
      <c r="B400" s="342"/>
      <c r="C400" s="518"/>
      <c r="AG400" s="339"/>
    </row>
    <row r="401" spans="1:33" ht="15.75" customHeight="1" x14ac:dyDescent="0.25">
      <c r="A401" s="340"/>
      <c r="B401" s="342"/>
      <c r="C401" s="518"/>
      <c r="AG401" s="339"/>
    </row>
    <row r="402" spans="1:33" ht="15.75" customHeight="1" x14ac:dyDescent="0.25">
      <c r="A402" s="340"/>
      <c r="B402" s="342"/>
      <c r="C402" s="518"/>
      <c r="AG402" s="339"/>
    </row>
    <row r="403" spans="1:33" ht="15.75" customHeight="1" x14ac:dyDescent="0.25">
      <c r="A403" s="340"/>
      <c r="B403" s="342"/>
      <c r="C403" s="518"/>
      <c r="AG403" s="339"/>
    </row>
    <row r="404" spans="1:33" ht="15.75" customHeight="1" x14ac:dyDescent="0.25">
      <c r="A404" s="340"/>
      <c r="B404" s="342"/>
      <c r="C404" s="518"/>
      <c r="AG404" s="339"/>
    </row>
    <row r="405" spans="1:33" ht="15.75" customHeight="1" x14ac:dyDescent="0.25">
      <c r="A405" s="340"/>
      <c r="B405" s="342"/>
      <c r="C405" s="518"/>
      <c r="AG405" s="339"/>
    </row>
    <row r="406" spans="1:33" ht="15.75" customHeight="1" x14ac:dyDescent="0.25">
      <c r="A406" s="340"/>
      <c r="B406" s="342"/>
      <c r="C406" s="518"/>
      <c r="AG406" s="339"/>
    </row>
    <row r="407" spans="1:33" ht="15.75" customHeight="1" x14ac:dyDescent="0.25">
      <c r="A407" s="340"/>
      <c r="B407" s="342"/>
      <c r="C407" s="518"/>
      <c r="AG407" s="339"/>
    </row>
    <row r="408" spans="1:33" ht="15.75" customHeight="1" x14ac:dyDescent="0.25">
      <c r="A408" s="340"/>
      <c r="B408" s="342"/>
      <c r="C408" s="518"/>
      <c r="AG408" s="339"/>
    </row>
    <row r="409" spans="1:33" ht="15.75" customHeight="1" x14ac:dyDescent="0.25">
      <c r="A409" s="340"/>
      <c r="B409" s="342"/>
      <c r="C409" s="518"/>
      <c r="AG409" s="339"/>
    </row>
    <row r="410" spans="1:33" ht="15.75" customHeight="1" x14ac:dyDescent="0.25">
      <c r="A410" s="340"/>
      <c r="B410" s="342"/>
      <c r="C410" s="518"/>
      <c r="AG410" s="339"/>
    </row>
    <row r="411" spans="1:33" ht="15.75" customHeight="1" x14ac:dyDescent="0.25">
      <c r="A411" s="340"/>
      <c r="B411" s="342"/>
      <c r="C411" s="518"/>
      <c r="AG411" s="339"/>
    </row>
    <row r="412" spans="1:33" ht="15.75" customHeight="1" x14ac:dyDescent="0.2"/>
    <row r="413" spans="1:33" ht="15.75" customHeight="1" x14ac:dyDescent="0.2"/>
    <row r="414" spans="1:33" ht="15.75" customHeight="1" x14ac:dyDescent="0.2"/>
    <row r="415" spans="1:33" ht="15.75" customHeight="1" x14ac:dyDescent="0.2"/>
    <row r="416" spans="1:33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</sheetData>
  <autoFilter ref="A9:AF9"/>
  <mergeCells count="28">
    <mergeCell ref="D210:E210"/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202:C202"/>
    <mergeCell ref="A204:C204"/>
    <mergeCell ref="A205:C205"/>
    <mergeCell ref="K7:M7"/>
    <mergeCell ref="N7:P7"/>
    <mergeCell ref="E7:G7"/>
    <mergeCell ref="H7:J7"/>
    <mergeCell ref="A173:C173"/>
    <mergeCell ref="A178:C178"/>
    <mergeCell ref="A182:C182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1"/>
  <sheetViews>
    <sheetView topLeftCell="B63" workbookViewId="0">
      <selection activeCell="E76" sqref="E76"/>
    </sheetView>
  </sheetViews>
  <sheetFormatPr defaultColWidth="12.625" defaultRowHeight="15" customHeight="1" x14ac:dyDescent="0.2"/>
  <cols>
    <col min="1" max="1" width="14.75" hidden="1" customWidth="1"/>
    <col min="2" max="2" width="7.375" customWidth="1"/>
    <col min="3" max="3" width="20.75" customWidth="1"/>
    <col min="4" max="4" width="10.875" customWidth="1"/>
    <col min="5" max="5" width="15.625" customWidth="1"/>
    <col min="6" max="6" width="10" customWidth="1"/>
    <col min="7" max="7" width="11.375" customWidth="1"/>
    <col min="8" max="8" width="12.25" customWidth="1"/>
    <col min="9" max="9" width="10.375" customWidth="1"/>
    <col min="10" max="10" width="13.5" customWidth="1"/>
    <col min="11" max="26" width="6.625" customWidth="1"/>
  </cols>
  <sheetData>
    <row r="1" spans="1:26" x14ac:dyDescent="0.25">
      <c r="A1" s="66"/>
      <c r="B1" s="66"/>
      <c r="C1" s="66"/>
      <c r="D1" s="3"/>
      <c r="E1" s="66"/>
      <c r="F1" s="3"/>
      <c r="G1" s="66"/>
      <c r="H1" s="66"/>
      <c r="I1" s="46"/>
      <c r="J1" s="67" t="s">
        <v>314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72.75" customHeight="1" x14ac:dyDescent="0.25">
      <c r="A2" s="66"/>
      <c r="B2" s="66"/>
      <c r="C2" s="66"/>
      <c r="D2" s="3"/>
      <c r="E2" s="66"/>
      <c r="F2" s="3"/>
      <c r="G2" s="66"/>
      <c r="H2" s="861" t="s">
        <v>315</v>
      </c>
      <c r="I2" s="808"/>
      <c r="J2" s="808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5">
      <c r="A3" s="66"/>
      <c r="B3" s="66"/>
      <c r="C3" s="66"/>
      <c r="D3" s="3"/>
      <c r="E3" s="66"/>
      <c r="F3" s="3"/>
      <c r="G3" s="66"/>
      <c r="H3" s="6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x14ac:dyDescent="0.3">
      <c r="A4" s="66"/>
      <c r="B4" s="862" t="s">
        <v>316</v>
      </c>
      <c r="C4" s="808"/>
      <c r="D4" s="808"/>
      <c r="E4" s="808"/>
      <c r="F4" s="808"/>
      <c r="G4" s="808"/>
      <c r="H4" s="808"/>
      <c r="I4" s="808"/>
      <c r="J4" s="808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 x14ac:dyDescent="0.3">
      <c r="A5" s="66"/>
      <c r="B5" s="862" t="s">
        <v>317</v>
      </c>
      <c r="C5" s="808"/>
      <c r="D5" s="808"/>
      <c r="E5" s="808"/>
      <c r="F5" s="808"/>
      <c r="G5" s="808"/>
      <c r="H5" s="808"/>
      <c r="I5" s="808"/>
      <c r="J5" s="808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">
      <c r="A6" s="66"/>
      <c r="B6" s="863" t="s">
        <v>543</v>
      </c>
      <c r="C6" s="808"/>
      <c r="D6" s="808"/>
      <c r="E6" s="808"/>
      <c r="F6" s="808"/>
      <c r="G6" s="808"/>
      <c r="H6" s="808"/>
      <c r="I6" s="808"/>
      <c r="J6" s="808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x14ac:dyDescent="0.25">
      <c r="A7" s="66"/>
      <c r="B7" s="66"/>
      <c r="C7" s="66"/>
      <c r="D7" s="3"/>
      <c r="E7" s="66"/>
      <c r="F7" s="3"/>
      <c r="G7" s="66"/>
      <c r="H7" s="6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">
      <c r="A8" s="15"/>
      <c r="B8" s="864" t="s">
        <v>318</v>
      </c>
      <c r="C8" s="860"/>
      <c r="D8" s="865"/>
      <c r="E8" s="866" t="s">
        <v>319</v>
      </c>
      <c r="F8" s="860"/>
      <c r="G8" s="860"/>
      <c r="H8" s="860"/>
      <c r="I8" s="860"/>
      <c r="J8" s="86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90" x14ac:dyDescent="0.2">
      <c r="A9" s="68" t="s">
        <v>320</v>
      </c>
      <c r="B9" s="68" t="s">
        <v>321</v>
      </c>
      <c r="C9" s="191" t="s">
        <v>41</v>
      </c>
      <c r="D9" s="69" t="s">
        <v>322</v>
      </c>
      <c r="E9" s="68" t="s">
        <v>323</v>
      </c>
      <c r="F9" s="69" t="s">
        <v>322</v>
      </c>
      <c r="G9" s="68" t="s">
        <v>324</v>
      </c>
      <c r="H9" s="68" t="s">
        <v>325</v>
      </c>
      <c r="I9" s="68" t="s">
        <v>326</v>
      </c>
      <c r="J9" s="68" t="s">
        <v>327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s="167" customFormat="1" ht="15.75" thickBot="1" x14ac:dyDescent="0.25">
      <c r="A10" s="68"/>
      <c r="B10" s="193" t="s">
        <v>545</v>
      </c>
      <c r="C10" s="197" t="s">
        <v>96</v>
      </c>
      <c r="D10" s="194">
        <f>D11+D18</f>
        <v>101699</v>
      </c>
      <c r="E10" s="68"/>
      <c r="F10" s="69">
        <f>F11+F18</f>
        <v>101699</v>
      </c>
      <c r="G10" s="68"/>
      <c r="H10" s="68"/>
      <c r="I10" s="200">
        <f>I11+I18</f>
        <v>101699</v>
      </c>
      <c r="J10" s="68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167" customFormat="1" x14ac:dyDescent="0.2">
      <c r="A11" s="68"/>
      <c r="B11" s="48" t="s">
        <v>98</v>
      </c>
      <c r="C11" s="202" t="s">
        <v>99</v>
      </c>
      <c r="D11" s="194">
        <f>D12+D13+D14+D15+D16+D17</f>
        <v>77567</v>
      </c>
      <c r="E11" s="68"/>
      <c r="F11" s="194">
        <f>F12+F13+F14+F15+F16+F17</f>
        <v>77567</v>
      </c>
      <c r="G11" s="68"/>
      <c r="H11" s="68"/>
      <c r="I11" s="200">
        <f>I12+I13+I14+I15+I16+I17</f>
        <v>77567</v>
      </c>
      <c r="J11" s="68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167" customFormat="1" ht="51" customHeight="1" x14ac:dyDescent="0.2">
      <c r="A12" s="68"/>
      <c r="B12" s="193"/>
      <c r="C12" s="195" t="s">
        <v>557</v>
      </c>
      <c r="D12" s="198">
        <v>30152</v>
      </c>
      <c r="E12" s="199" t="s">
        <v>546</v>
      </c>
      <c r="F12" s="198">
        <v>30152</v>
      </c>
      <c r="G12" s="68"/>
      <c r="H12" s="68"/>
      <c r="I12" s="201">
        <v>30152</v>
      </c>
      <c r="J12" s="68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167" customFormat="1" ht="54" customHeight="1" x14ac:dyDescent="0.2">
      <c r="A13" s="68"/>
      <c r="B13" s="193"/>
      <c r="C13" s="195" t="s">
        <v>558</v>
      </c>
      <c r="D13" s="198">
        <v>13984</v>
      </c>
      <c r="E13" s="199" t="s">
        <v>547</v>
      </c>
      <c r="F13" s="198">
        <v>13984</v>
      </c>
      <c r="G13" s="68"/>
      <c r="H13" s="68"/>
      <c r="I13" s="201">
        <v>13984</v>
      </c>
      <c r="J13" s="68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167" customFormat="1" ht="75.75" customHeight="1" x14ac:dyDescent="0.2">
      <c r="A14" s="68"/>
      <c r="B14" s="193"/>
      <c r="C14" s="196" t="s">
        <v>107</v>
      </c>
      <c r="D14" s="198">
        <v>13984</v>
      </c>
      <c r="E14" s="199" t="s">
        <v>548</v>
      </c>
      <c r="F14" s="198">
        <v>13984</v>
      </c>
      <c r="G14" s="68"/>
      <c r="H14" s="68"/>
      <c r="I14" s="201">
        <v>13984</v>
      </c>
      <c r="J14" s="68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167" customFormat="1" ht="65.25" customHeight="1" x14ac:dyDescent="0.2">
      <c r="A15" s="68"/>
      <c r="B15" s="193"/>
      <c r="C15" s="196" t="s">
        <v>109</v>
      </c>
      <c r="D15" s="198">
        <v>7320</v>
      </c>
      <c r="E15" s="199" t="s">
        <v>549</v>
      </c>
      <c r="F15" s="198">
        <v>7320</v>
      </c>
      <c r="G15" s="68"/>
      <c r="H15" s="68"/>
      <c r="I15" s="201">
        <v>7320</v>
      </c>
      <c r="J15" s="68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167" customFormat="1" ht="63.75" x14ac:dyDescent="0.2">
      <c r="A16" s="68"/>
      <c r="B16" s="193"/>
      <c r="C16" s="196" t="s">
        <v>111</v>
      </c>
      <c r="D16" s="198">
        <v>2677</v>
      </c>
      <c r="E16" s="199" t="s">
        <v>550</v>
      </c>
      <c r="F16" s="198">
        <v>2677</v>
      </c>
      <c r="G16" s="68"/>
      <c r="H16" s="68"/>
      <c r="I16" s="201">
        <v>2677</v>
      </c>
      <c r="J16" s="68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167" customFormat="1" ht="101.25" customHeight="1" thickBot="1" x14ac:dyDescent="0.25">
      <c r="A17" s="68"/>
      <c r="B17" s="193"/>
      <c r="C17" s="196" t="s">
        <v>113</v>
      </c>
      <c r="D17" s="198">
        <v>9450</v>
      </c>
      <c r="E17" s="199" t="s">
        <v>551</v>
      </c>
      <c r="F17" s="198">
        <v>9450</v>
      </c>
      <c r="G17" s="68"/>
      <c r="H17" s="68"/>
      <c r="I17" s="201">
        <v>9450</v>
      </c>
      <c r="J17" s="68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167" customFormat="1" ht="33" customHeight="1" x14ac:dyDescent="0.2">
      <c r="A18" s="68"/>
      <c r="B18" s="48" t="s">
        <v>116</v>
      </c>
      <c r="C18" s="202" t="s">
        <v>117</v>
      </c>
      <c r="D18" s="194">
        <f>D19+D20</f>
        <v>24132</v>
      </c>
      <c r="E18" s="68"/>
      <c r="F18" s="194">
        <f>F19+F20</f>
        <v>24132</v>
      </c>
      <c r="G18" s="68"/>
      <c r="H18" s="68"/>
      <c r="I18" s="200">
        <f>I19+I20</f>
        <v>24132</v>
      </c>
      <c r="J18" s="68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167" customFormat="1" ht="76.5" x14ac:dyDescent="0.2">
      <c r="A19" s="68"/>
      <c r="B19" s="193"/>
      <c r="C19" s="196" t="s">
        <v>115</v>
      </c>
      <c r="D19" s="198">
        <v>11896</v>
      </c>
      <c r="E19" s="199" t="s">
        <v>552</v>
      </c>
      <c r="F19" s="198">
        <v>11896</v>
      </c>
      <c r="G19" s="68"/>
      <c r="H19" s="68"/>
      <c r="I19" s="201">
        <v>11896</v>
      </c>
      <c r="J19" s="68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167" customFormat="1" ht="64.5" thickBot="1" x14ac:dyDescent="0.25">
      <c r="A20" s="68"/>
      <c r="B20" s="193"/>
      <c r="C20" s="196" t="s">
        <v>114</v>
      </c>
      <c r="D20" s="198">
        <v>12236</v>
      </c>
      <c r="E20" s="199" t="s">
        <v>553</v>
      </c>
      <c r="F20" s="198">
        <v>12236</v>
      </c>
      <c r="G20" s="68"/>
      <c r="H20" s="68"/>
      <c r="I20" s="201">
        <v>12236</v>
      </c>
      <c r="J20" s="68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167" customFormat="1" ht="25.5" x14ac:dyDescent="0.2">
      <c r="A21" s="68"/>
      <c r="B21" s="48" t="s">
        <v>123</v>
      </c>
      <c r="C21" s="203" t="s">
        <v>124</v>
      </c>
      <c r="D21" s="194">
        <f>D22+D23+D24+D25+D26+D27+D28+D29</f>
        <v>22373.78</v>
      </c>
      <c r="E21" s="68"/>
      <c r="F21" s="194">
        <f>F22+F23+F24+F25+F26+F27+F28+F29</f>
        <v>22373.78</v>
      </c>
      <c r="G21" s="68"/>
      <c r="H21" s="68"/>
      <c r="I21" s="194">
        <f>I22+I23+I24+I25+I26+I27+I28+I29</f>
        <v>22373.78</v>
      </c>
      <c r="J21" s="68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167" customFormat="1" ht="51" x14ac:dyDescent="0.2">
      <c r="A22" s="68"/>
      <c r="B22" s="204"/>
      <c r="C22" s="195" t="s">
        <v>102</v>
      </c>
      <c r="D22" s="198">
        <v>6633.44</v>
      </c>
      <c r="E22" s="68"/>
      <c r="F22" s="198">
        <v>6633.44</v>
      </c>
      <c r="G22" s="68"/>
      <c r="H22" s="68"/>
      <c r="I22" s="198">
        <v>6633.44</v>
      </c>
      <c r="J22" s="68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167" customFormat="1" ht="51" x14ac:dyDescent="0.2">
      <c r="A23" s="68"/>
      <c r="B23" s="204"/>
      <c r="C23" s="195" t="s">
        <v>105</v>
      </c>
      <c r="D23" s="198">
        <v>3076.48</v>
      </c>
      <c r="E23" s="68"/>
      <c r="F23" s="198">
        <v>3076.48</v>
      </c>
      <c r="G23" s="68"/>
      <c r="H23" s="68"/>
      <c r="I23" s="198">
        <v>3076.48</v>
      </c>
      <c r="J23" s="68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167" customFormat="1" ht="77.25" customHeight="1" x14ac:dyDescent="0.2">
      <c r="A24" s="68"/>
      <c r="B24" s="204"/>
      <c r="C24" s="196" t="s">
        <v>107</v>
      </c>
      <c r="D24" s="198">
        <v>3076.48</v>
      </c>
      <c r="E24" s="68"/>
      <c r="F24" s="198">
        <v>3076.48</v>
      </c>
      <c r="G24" s="68"/>
      <c r="H24" s="68"/>
      <c r="I24" s="198">
        <v>3076.48</v>
      </c>
      <c r="J24" s="68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167" customFormat="1" ht="66" customHeight="1" x14ac:dyDescent="0.2">
      <c r="A25" s="68"/>
      <c r="B25" s="204"/>
      <c r="C25" s="196" t="s">
        <v>109</v>
      </c>
      <c r="D25" s="198">
        <v>1610.4</v>
      </c>
      <c r="E25" s="68"/>
      <c r="F25" s="198">
        <v>1610.4</v>
      </c>
      <c r="G25" s="68"/>
      <c r="H25" s="68"/>
      <c r="I25" s="198">
        <v>1610.4</v>
      </c>
      <c r="J25" s="68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167" customFormat="1" ht="63.75" x14ac:dyDescent="0.2">
      <c r="A26" s="68"/>
      <c r="B26" s="204"/>
      <c r="C26" s="196" t="s">
        <v>111</v>
      </c>
      <c r="D26" s="198">
        <v>588.94000000000005</v>
      </c>
      <c r="E26" s="68"/>
      <c r="F26" s="198">
        <v>588.94000000000005</v>
      </c>
      <c r="G26" s="68"/>
      <c r="H26" s="68"/>
      <c r="I26" s="198">
        <v>588.94000000000005</v>
      </c>
      <c r="J26" s="68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167" customFormat="1" ht="89.25" x14ac:dyDescent="0.2">
      <c r="A27" s="68"/>
      <c r="B27" s="204"/>
      <c r="C27" s="196" t="s">
        <v>113</v>
      </c>
      <c r="D27" s="198">
        <v>2079</v>
      </c>
      <c r="E27" s="68"/>
      <c r="F27" s="198">
        <v>2079</v>
      </c>
      <c r="G27" s="68"/>
      <c r="H27" s="68"/>
      <c r="I27" s="198">
        <v>2079</v>
      </c>
      <c r="J27" s="68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167" customFormat="1" ht="66.75" customHeight="1" x14ac:dyDescent="0.2">
      <c r="A28" s="68"/>
      <c r="B28" s="204"/>
      <c r="C28" s="196" t="s">
        <v>115</v>
      </c>
      <c r="D28" s="198">
        <v>2617.12</v>
      </c>
      <c r="E28" s="68"/>
      <c r="F28" s="198">
        <v>2617.12</v>
      </c>
      <c r="G28" s="68"/>
      <c r="H28" s="68"/>
      <c r="I28" s="198">
        <v>2617.12</v>
      </c>
      <c r="J28" s="68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167" customFormat="1" ht="63.75" x14ac:dyDescent="0.2">
      <c r="A29" s="68"/>
      <c r="B29" s="204"/>
      <c r="C29" s="196" t="s">
        <v>114</v>
      </c>
      <c r="D29" s="198">
        <v>2691.92</v>
      </c>
      <c r="E29" s="68"/>
      <c r="F29" s="198">
        <v>2691.92</v>
      </c>
      <c r="G29" s="68"/>
      <c r="H29" s="68"/>
      <c r="I29" s="198">
        <v>2691.92</v>
      </c>
      <c r="J29" s="68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25">
      <c r="A30" s="70"/>
      <c r="B30" s="189" t="s">
        <v>333</v>
      </c>
      <c r="C30" s="192" t="s">
        <v>179</v>
      </c>
      <c r="D30" s="190"/>
      <c r="E30" s="71"/>
      <c r="F30" s="72"/>
      <c r="G30" s="71"/>
      <c r="H30" s="71"/>
      <c r="I30" s="72"/>
      <c r="J30" s="71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30" x14ac:dyDescent="0.25">
      <c r="A31" s="70"/>
      <c r="B31" s="151" t="s">
        <v>476</v>
      </c>
      <c r="C31" s="146" t="s">
        <v>181</v>
      </c>
      <c r="D31" s="185">
        <v>86255</v>
      </c>
      <c r="E31" s="71"/>
      <c r="F31" s="75">
        <v>86255</v>
      </c>
      <c r="G31" s="74"/>
      <c r="H31" s="74"/>
      <c r="I31" s="75">
        <v>86255</v>
      </c>
      <c r="J31" s="74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75" x14ac:dyDescent="0.25">
      <c r="A32" s="70"/>
      <c r="B32" s="147" t="s">
        <v>477</v>
      </c>
      <c r="C32" s="95" t="s">
        <v>478</v>
      </c>
      <c r="D32" s="156">
        <v>29910</v>
      </c>
      <c r="E32" s="123" t="s">
        <v>342</v>
      </c>
      <c r="F32" s="156">
        <v>29910</v>
      </c>
      <c r="G32" s="124" t="s">
        <v>347</v>
      </c>
      <c r="H32" s="124" t="s">
        <v>383</v>
      </c>
      <c r="I32" s="156">
        <v>29910</v>
      </c>
      <c r="J32" s="124" t="s">
        <v>384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45" x14ac:dyDescent="0.25">
      <c r="A33" s="70"/>
      <c r="B33" s="147" t="s">
        <v>484</v>
      </c>
      <c r="C33" s="94" t="s">
        <v>359</v>
      </c>
      <c r="D33" s="156">
        <v>1500</v>
      </c>
      <c r="E33" s="123" t="s">
        <v>342</v>
      </c>
      <c r="F33" s="156">
        <v>1500</v>
      </c>
      <c r="G33" s="124" t="s">
        <v>360</v>
      </c>
      <c r="H33" s="124" t="s">
        <v>385</v>
      </c>
      <c r="I33" s="156">
        <v>1500</v>
      </c>
      <c r="J33" s="124" t="s">
        <v>386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s="78" customFormat="1" ht="45" x14ac:dyDescent="0.25">
      <c r="A34" s="70"/>
      <c r="B34" s="147" t="s">
        <v>483</v>
      </c>
      <c r="C34" s="94" t="s">
        <v>349</v>
      </c>
      <c r="D34" s="156">
        <v>1050</v>
      </c>
      <c r="E34" s="123" t="s">
        <v>342</v>
      </c>
      <c r="F34" s="156">
        <v>1050</v>
      </c>
      <c r="G34" s="124" t="s">
        <v>350</v>
      </c>
      <c r="H34" s="124" t="s">
        <v>387</v>
      </c>
      <c r="I34" s="156">
        <v>1050</v>
      </c>
      <c r="J34" s="124" t="s">
        <v>388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s="78" customFormat="1" ht="45" x14ac:dyDescent="0.25">
      <c r="A35" s="70"/>
      <c r="B35" s="147" t="s">
        <v>481</v>
      </c>
      <c r="C35" s="95" t="s">
        <v>334</v>
      </c>
      <c r="D35" s="156">
        <v>3359</v>
      </c>
      <c r="E35" s="123" t="s">
        <v>342</v>
      </c>
      <c r="F35" s="156">
        <v>3359</v>
      </c>
      <c r="G35" s="124" t="s">
        <v>355</v>
      </c>
      <c r="H35" s="124" t="s">
        <v>389</v>
      </c>
      <c r="I35" s="156">
        <v>3359</v>
      </c>
      <c r="J35" s="124" t="s">
        <v>390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s="78" customFormat="1" ht="45" x14ac:dyDescent="0.25">
      <c r="A36" s="70"/>
      <c r="B36" s="148" t="s">
        <v>482</v>
      </c>
      <c r="C36" s="96" t="s">
        <v>195</v>
      </c>
      <c r="D36" s="163">
        <v>300</v>
      </c>
      <c r="E36" s="123" t="s">
        <v>342</v>
      </c>
      <c r="F36" s="156">
        <v>300</v>
      </c>
      <c r="G36" s="124" t="s">
        <v>348</v>
      </c>
      <c r="H36" s="124" t="s">
        <v>391</v>
      </c>
      <c r="I36" s="156">
        <v>300</v>
      </c>
      <c r="J36" s="124" t="s">
        <v>392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s="78" customFormat="1" ht="45" x14ac:dyDescent="0.25">
      <c r="A37" s="80"/>
      <c r="B37" s="149" t="s">
        <v>485</v>
      </c>
      <c r="C37" s="97" t="s">
        <v>201</v>
      </c>
      <c r="D37" s="155">
        <v>600</v>
      </c>
      <c r="E37" s="123" t="s">
        <v>342</v>
      </c>
      <c r="F37" s="158">
        <v>600</v>
      </c>
      <c r="G37" s="124" t="s">
        <v>346</v>
      </c>
      <c r="H37" s="124" t="s">
        <v>393</v>
      </c>
      <c r="I37" s="156">
        <v>600</v>
      </c>
      <c r="J37" s="124" t="s">
        <v>394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s="78" customFormat="1" ht="45" x14ac:dyDescent="0.25">
      <c r="A38" s="80"/>
      <c r="B38" s="149" t="s">
        <v>486</v>
      </c>
      <c r="C38" s="97" t="s">
        <v>353</v>
      </c>
      <c r="D38" s="155">
        <v>150</v>
      </c>
      <c r="E38" s="123" t="s">
        <v>342</v>
      </c>
      <c r="F38" s="158">
        <v>150</v>
      </c>
      <c r="G38" s="124" t="s">
        <v>354</v>
      </c>
      <c r="H38" s="124" t="s">
        <v>395</v>
      </c>
      <c r="I38" s="156">
        <v>150</v>
      </c>
      <c r="J38" s="124" t="s">
        <v>397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s="78" customFormat="1" ht="45" x14ac:dyDescent="0.25">
      <c r="A39" s="80"/>
      <c r="B39" s="149" t="s">
        <v>487</v>
      </c>
      <c r="C39" s="97" t="s">
        <v>351</v>
      </c>
      <c r="D39" s="155">
        <v>750</v>
      </c>
      <c r="E39" s="123" t="s">
        <v>342</v>
      </c>
      <c r="F39" s="158">
        <v>750</v>
      </c>
      <c r="G39" s="124" t="s">
        <v>352</v>
      </c>
      <c r="H39" s="124" t="s">
        <v>396</v>
      </c>
      <c r="I39" s="156">
        <v>750</v>
      </c>
      <c r="J39" s="124" t="s">
        <v>398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45" x14ac:dyDescent="0.25">
      <c r="A40" s="80"/>
      <c r="B40" s="149" t="s">
        <v>488</v>
      </c>
      <c r="C40" s="97" t="s">
        <v>207</v>
      </c>
      <c r="D40" s="155">
        <v>1800</v>
      </c>
      <c r="E40" s="123" t="s">
        <v>342</v>
      </c>
      <c r="F40" s="158">
        <v>1800</v>
      </c>
      <c r="G40" s="124" t="s">
        <v>343</v>
      </c>
      <c r="H40" s="124" t="s">
        <v>399</v>
      </c>
      <c r="I40" s="156">
        <v>1800</v>
      </c>
      <c r="J40" s="124" t="s">
        <v>400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s="78" customFormat="1" ht="60" x14ac:dyDescent="0.25">
      <c r="A41" s="80"/>
      <c r="B41" s="149" t="s">
        <v>489</v>
      </c>
      <c r="C41" s="94" t="s">
        <v>209</v>
      </c>
      <c r="D41" s="155">
        <v>29880</v>
      </c>
      <c r="E41" s="123" t="s">
        <v>341</v>
      </c>
      <c r="F41" s="158">
        <v>29880</v>
      </c>
      <c r="G41" s="124" t="s">
        <v>344</v>
      </c>
      <c r="H41" s="124" t="s">
        <v>401</v>
      </c>
      <c r="I41" s="156">
        <v>29880</v>
      </c>
      <c r="J41" s="124" t="s">
        <v>402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s="78" customFormat="1" ht="75" x14ac:dyDescent="0.25">
      <c r="A42" s="80"/>
      <c r="B42" s="149" t="s">
        <v>490</v>
      </c>
      <c r="C42" s="98" t="s">
        <v>335</v>
      </c>
      <c r="D42" s="155">
        <v>7380</v>
      </c>
      <c r="E42" s="123" t="s">
        <v>341</v>
      </c>
      <c r="F42" s="158">
        <v>7380</v>
      </c>
      <c r="G42" s="124" t="s">
        <v>370</v>
      </c>
      <c r="H42" s="124" t="s">
        <v>403</v>
      </c>
      <c r="I42" s="156">
        <v>7380</v>
      </c>
      <c r="J42" s="124" t="s">
        <v>404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s="78" customFormat="1" ht="60" x14ac:dyDescent="0.25">
      <c r="A43" s="80"/>
      <c r="B43" s="149" t="s">
        <v>491</v>
      </c>
      <c r="C43" s="99" t="s">
        <v>215</v>
      </c>
      <c r="D43" s="155">
        <v>5076</v>
      </c>
      <c r="E43" s="82" t="s">
        <v>341</v>
      </c>
      <c r="F43" s="154">
        <v>5076</v>
      </c>
      <c r="G43" s="71" t="s">
        <v>369</v>
      </c>
      <c r="H43" s="71" t="s">
        <v>405</v>
      </c>
      <c r="I43" s="157">
        <v>5076</v>
      </c>
      <c r="J43" s="71" t="s">
        <v>523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s="78" customFormat="1" ht="45" x14ac:dyDescent="0.25">
      <c r="A44" s="80"/>
      <c r="B44" s="149" t="s">
        <v>492</v>
      </c>
      <c r="C44" s="97" t="s">
        <v>356</v>
      </c>
      <c r="D44" s="155">
        <v>3000</v>
      </c>
      <c r="E44" s="82" t="s">
        <v>357</v>
      </c>
      <c r="F44" s="154">
        <v>3000</v>
      </c>
      <c r="G44" s="71" t="s">
        <v>358</v>
      </c>
      <c r="H44" s="71" t="s">
        <v>432</v>
      </c>
      <c r="I44" s="157">
        <v>3000</v>
      </c>
      <c r="J44" s="71" t="s">
        <v>406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s="78" customFormat="1" ht="60" x14ac:dyDescent="0.25">
      <c r="A45" s="80"/>
      <c r="B45" s="150" t="s">
        <v>493</v>
      </c>
      <c r="C45" s="96" t="s">
        <v>219</v>
      </c>
      <c r="D45" s="162">
        <v>1500</v>
      </c>
      <c r="E45" s="125" t="s">
        <v>341</v>
      </c>
      <c r="F45" s="166">
        <v>1500</v>
      </c>
      <c r="G45" s="111" t="s">
        <v>345</v>
      </c>
      <c r="H45" s="71" t="s">
        <v>407</v>
      </c>
      <c r="I45" s="157">
        <v>1500</v>
      </c>
      <c r="J45" s="71" t="s">
        <v>408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30" x14ac:dyDescent="0.25">
      <c r="A46" s="80"/>
      <c r="B46" s="153" t="s">
        <v>223</v>
      </c>
      <c r="C46" s="100" t="s">
        <v>224</v>
      </c>
      <c r="D46" s="186">
        <f>D47+D48+D49</f>
        <v>61387.5</v>
      </c>
      <c r="E46" s="115"/>
      <c r="F46" s="186">
        <f>F47+F48+F49</f>
        <v>61387.5</v>
      </c>
      <c r="G46" s="115"/>
      <c r="H46" s="119"/>
      <c r="I46" s="186">
        <f>I47+I48+I49</f>
        <v>61387.5</v>
      </c>
      <c r="J46" s="11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s="105" customFormat="1" ht="45" x14ac:dyDescent="0.25">
      <c r="A47" s="83"/>
      <c r="B47" s="84" t="s">
        <v>494</v>
      </c>
      <c r="C47" s="112" t="s">
        <v>438</v>
      </c>
      <c r="D47" s="155">
        <v>427.5</v>
      </c>
      <c r="E47" s="82" t="s">
        <v>439</v>
      </c>
      <c r="F47" s="161">
        <v>427.5</v>
      </c>
      <c r="G47" s="82" t="s">
        <v>440</v>
      </c>
      <c r="H47" s="106" t="s">
        <v>441</v>
      </c>
      <c r="I47" s="157">
        <v>427.5</v>
      </c>
      <c r="J47" s="71" t="s">
        <v>542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s="78" customFormat="1" ht="75" x14ac:dyDescent="0.25">
      <c r="A48" s="83"/>
      <c r="B48" s="107" t="s">
        <v>495</v>
      </c>
      <c r="C48" s="108" t="s">
        <v>226</v>
      </c>
      <c r="D48" s="165">
        <v>31200</v>
      </c>
      <c r="E48" s="126" t="s">
        <v>361</v>
      </c>
      <c r="F48" s="159">
        <v>31200</v>
      </c>
      <c r="G48" s="127" t="s">
        <v>458</v>
      </c>
      <c r="H48" s="124" t="s">
        <v>409</v>
      </c>
      <c r="I48" s="156">
        <v>31200</v>
      </c>
      <c r="J48" s="124" t="s">
        <v>410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s="78" customFormat="1" ht="63.75" thickBot="1" x14ac:dyDescent="0.3">
      <c r="A49" s="83"/>
      <c r="B49" s="85" t="s">
        <v>496</v>
      </c>
      <c r="C49" s="205" t="s">
        <v>227</v>
      </c>
      <c r="D49" s="164">
        <v>29760</v>
      </c>
      <c r="E49" s="123" t="s">
        <v>361</v>
      </c>
      <c r="F49" s="158">
        <v>29760</v>
      </c>
      <c r="G49" s="124" t="s">
        <v>459</v>
      </c>
      <c r="H49" s="124" t="s">
        <v>411</v>
      </c>
      <c r="I49" s="156">
        <v>29760</v>
      </c>
      <c r="J49" s="124" t="s">
        <v>412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s="78" customFormat="1" ht="31.5" x14ac:dyDescent="0.25">
      <c r="A50" s="83"/>
      <c r="B50" s="152" t="s">
        <v>24</v>
      </c>
      <c r="C50" s="168" t="s">
        <v>229</v>
      </c>
      <c r="D50" s="169"/>
      <c r="E50" s="170"/>
      <c r="F50" s="171"/>
      <c r="G50" s="117"/>
      <c r="H50" s="117"/>
      <c r="I50" s="172"/>
      <c r="J50" s="117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s="78" customFormat="1" ht="31.5" x14ac:dyDescent="0.25">
      <c r="A51" s="83"/>
      <c r="B51" s="174" t="s">
        <v>230</v>
      </c>
      <c r="C51" s="118" t="s">
        <v>231</v>
      </c>
      <c r="D51" s="186">
        <f>D52+D53+D54+D55+D56+D57+D58</f>
        <v>72610</v>
      </c>
      <c r="E51" s="115"/>
      <c r="F51" s="186">
        <f>F52+F53+F54+F55+F56+F57+F58</f>
        <v>72610</v>
      </c>
      <c r="G51" s="115"/>
      <c r="H51" s="115"/>
      <c r="I51" s="186">
        <f>I52+I53+I54+I55+I56+I57+I58</f>
        <v>72610</v>
      </c>
      <c r="J51" s="115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s="109" customFormat="1" ht="90" x14ac:dyDescent="0.25">
      <c r="A52" s="83"/>
      <c r="B52" s="84" t="s">
        <v>494</v>
      </c>
      <c r="C52" s="97" t="s">
        <v>232</v>
      </c>
      <c r="D52" s="155">
        <v>21000</v>
      </c>
      <c r="E52" s="123" t="s">
        <v>364</v>
      </c>
      <c r="F52" s="155">
        <v>21000</v>
      </c>
      <c r="G52" s="123" t="s">
        <v>452</v>
      </c>
      <c r="H52" s="123" t="s">
        <v>453</v>
      </c>
      <c r="I52" s="155">
        <v>21000</v>
      </c>
      <c r="J52" s="123" t="s">
        <v>498</v>
      </c>
      <c r="K52" s="128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s="78" customFormat="1" ht="60" x14ac:dyDescent="0.25">
      <c r="A53" s="83"/>
      <c r="B53" s="84" t="s">
        <v>495</v>
      </c>
      <c r="C53" s="103" t="s">
        <v>497</v>
      </c>
      <c r="D53" s="155">
        <v>7000</v>
      </c>
      <c r="E53" s="123" t="s">
        <v>377</v>
      </c>
      <c r="F53" s="155">
        <v>7000</v>
      </c>
      <c r="G53" s="123" t="s">
        <v>378</v>
      </c>
      <c r="H53" s="123" t="s">
        <v>413</v>
      </c>
      <c r="I53" s="155">
        <v>7000</v>
      </c>
      <c r="J53" s="123" t="s">
        <v>414</v>
      </c>
      <c r="K53" s="128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s="78" customFormat="1" ht="60" x14ac:dyDescent="0.25">
      <c r="A54" s="83"/>
      <c r="B54" s="175" t="s">
        <v>500</v>
      </c>
      <c r="C54" s="103" t="s">
        <v>336</v>
      </c>
      <c r="D54" s="155">
        <v>5740</v>
      </c>
      <c r="E54" s="104" t="s">
        <v>375</v>
      </c>
      <c r="F54" s="155">
        <v>5740</v>
      </c>
      <c r="G54" s="123" t="s">
        <v>379</v>
      </c>
      <c r="H54" s="123" t="s">
        <v>415</v>
      </c>
      <c r="I54" s="155">
        <v>5740</v>
      </c>
      <c r="J54" s="123" t="s">
        <v>416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s="78" customFormat="1" ht="60" x14ac:dyDescent="0.25">
      <c r="A55" s="83"/>
      <c r="B55" s="107" t="s">
        <v>479</v>
      </c>
      <c r="C55" s="173" t="s">
        <v>337</v>
      </c>
      <c r="D55" s="165">
        <v>7500</v>
      </c>
      <c r="E55" s="805" t="s">
        <v>375</v>
      </c>
      <c r="F55" s="159">
        <v>7500</v>
      </c>
      <c r="G55" s="127" t="s">
        <v>376</v>
      </c>
      <c r="H55" s="127" t="s">
        <v>417</v>
      </c>
      <c r="I55" s="160">
        <v>7500</v>
      </c>
      <c r="J55" s="127" t="s">
        <v>418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s="78" customFormat="1" ht="60" x14ac:dyDescent="0.25">
      <c r="A56" s="83"/>
      <c r="B56" s="85" t="s">
        <v>501</v>
      </c>
      <c r="C56" s="101" t="s">
        <v>237</v>
      </c>
      <c r="D56" s="164">
        <v>600</v>
      </c>
      <c r="E56" s="104" t="s">
        <v>375</v>
      </c>
      <c r="F56" s="158">
        <v>600</v>
      </c>
      <c r="G56" s="124" t="s">
        <v>541</v>
      </c>
      <c r="H56" s="124" t="s">
        <v>460</v>
      </c>
      <c r="I56" s="156">
        <v>600</v>
      </c>
      <c r="J56" s="124" t="s">
        <v>419</v>
      </c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s="78" customFormat="1" ht="45" x14ac:dyDescent="0.25">
      <c r="A57" s="83"/>
      <c r="B57" s="86" t="s">
        <v>480</v>
      </c>
      <c r="C57" s="102" t="s">
        <v>238</v>
      </c>
      <c r="D57" s="93">
        <v>29970</v>
      </c>
      <c r="E57" s="129" t="s">
        <v>371</v>
      </c>
      <c r="F57" s="91">
        <v>29970</v>
      </c>
      <c r="G57" s="130" t="s">
        <v>372</v>
      </c>
      <c r="H57" s="130" t="s">
        <v>420</v>
      </c>
      <c r="I57" s="131">
        <v>29970</v>
      </c>
      <c r="J57" s="130" t="s">
        <v>503</v>
      </c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s="109" customFormat="1" ht="57.75" customHeight="1" x14ac:dyDescent="0.25">
      <c r="A58" s="83"/>
      <c r="B58" s="84" t="s">
        <v>499</v>
      </c>
      <c r="C58" s="103" t="s">
        <v>433</v>
      </c>
      <c r="D58" s="155">
        <v>800</v>
      </c>
      <c r="E58" s="123" t="s">
        <v>377</v>
      </c>
      <c r="F58" s="155">
        <v>800</v>
      </c>
      <c r="G58" s="123" t="s">
        <v>434</v>
      </c>
      <c r="H58" s="104" t="s">
        <v>508</v>
      </c>
      <c r="I58" s="155">
        <v>800</v>
      </c>
      <c r="J58" s="123" t="s">
        <v>502</v>
      </c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s="78" customFormat="1" ht="31.5" x14ac:dyDescent="0.25">
      <c r="A59" s="83"/>
      <c r="B59" s="176" t="s">
        <v>521</v>
      </c>
      <c r="C59" s="168" t="s">
        <v>241</v>
      </c>
      <c r="D59" s="187">
        <f>D60+D61+D62+D63+D64+D65+D66+D67+D68+D69+D70+D71+D72+D73+D74+D75</f>
        <v>489517.5</v>
      </c>
      <c r="E59" s="170"/>
      <c r="F59" s="187">
        <f>F60+F61+F62+F63+F64+F65+F66+F67+F68+F69+F70+F71+F72+F73+F74+F75</f>
        <v>489517.5</v>
      </c>
      <c r="G59" s="177"/>
      <c r="H59" s="177"/>
      <c r="I59" s="187">
        <f>I60+I61+I62+I63+I64+I65+I66+I67+I68+I69+I70+I71+I72+I73+I74+I75</f>
        <v>420026.72</v>
      </c>
      <c r="J59" s="177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s="114" customFormat="1" ht="135" x14ac:dyDescent="0.25">
      <c r="A60" s="83"/>
      <c r="B60" s="87" t="s">
        <v>494</v>
      </c>
      <c r="C60" s="97" t="s">
        <v>504</v>
      </c>
      <c r="D60" s="155">
        <v>24500</v>
      </c>
      <c r="E60" s="123" t="s">
        <v>364</v>
      </c>
      <c r="F60" s="155">
        <v>24500</v>
      </c>
      <c r="G60" s="123" t="s">
        <v>365</v>
      </c>
      <c r="H60" s="123" t="s">
        <v>421</v>
      </c>
      <c r="I60" s="155">
        <v>24500</v>
      </c>
      <c r="J60" s="123" t="s">
        <v>524</v>
      </c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s="109" customFormat="1" ht="60" x14ac:dyDescent="0.25">
      <c r="A61" s="83"/>
      <c r="B61" s="140" t="s">
        <v>505</v>
      </c>
      <c r="C61" s="113" t="s">
        <v>449</v>
      </c>
      <c r="D61" s="155">
        <v>8000</v>
      </c>
      <c r="E61" s="82" t="s">
        <v>444</v>
      </c>
      <c r="F61" s="161">
        <v>8000</v>
      </c>
      <c r="G61" s="82" t="s">
        <v>450</v>
      </c>
      <c r="H61" s="132" t="s">
        <v>451</v>
      </c>
      <c r="I61" s="213">
        <v>8000</v>
      </c>
      <c r="J61" s="104" t="s">
        <v>525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s="79" customFormat="1" ht="90" x14ac:dyDescent="0.25">
      <c r="A62" s="83"/>
      <c r="B62" s="133" t="s">
        <v>506</v>
      </c>
      <c r="C62" s="97" t="s">
        <v>507</v>
      </c>
      <c r="D62" s="155">
        <v>8000</v>
      </c>
      <c r="E62" s="136" t="s">
        <v>340</v>
      </c>
      <c r="F62" s="155">
        <v>8000</v>
      </c>
      <c r="G62" s="123" t="s">
        <v>467</v>
      </c>
      <c r="H62" s="123" t="s">
        <v>468</v>
      </c>
      <c r="I62" s="155">
        <v>8000</v>
      </c>
      <c r="J62" s="104" t="s">
        <v>540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s="79" customFormat="1" ht="60" x14ac:dyDescent="0.25">
      <c r="A63" s="83"/>
      <c r="B63" s="87" t="s">
        <v>509</v>
      </c>
      <c r="C63" s="134" t="s">
        <v>249</v>
      </c>
      <c r="D63" s="155">
        <v>25000</v>
      </c>
      <c r="E63" s="136" t="s">
        <v>340</v>
      </c>
      <c r="F63" s="155">
        <v>25000</v>
      </c>
      <c r="G63" s="136" t="s">
        <v>374</v>
      </c>
      <c r="H63" s="136" t="s">
        <v>422</v>
      </c>
      <c r="I63" s="155">
        <v>25000</v>
      </c>
      <c r="J63" s="136" t="s">
        <v>423</v>
      </c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s="114" customFormat="1" ht="45" x14ac:dyDescent="0.25">
      <c r="A64" s="83"/>
      <c r="B64" s="137" t="s">
        <v>517</v>
      </c>
      <c r="C64" s="97" t="s">
        <v>436</v>
      </c>
      <c r="D64" s="155">
        <v>151800</v>
      </c>
      <c r="E64" s="136" t="s">
        <v>340</v>
      </c>
      <c r="F64" s="155">
        <v>151800</v>
      </c>
      <c r="G64" s="123" t="s">
        <v>437</v>
      </c>
      <c r="H64" s="123" t="s">
        <v>539</v>
      </c>
      <c r="I64" s="155">
        <v>151800</v>
      </c>
      <c r="J64" s="123" t="s">
        <v>526</v>
      </c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s="114" customFormat="1" ht="75" x14ac:dyDescent="0.25">
      <c r="A65" s="83"/>
      <c r="B65" s="137" t="s">
        <v>510</v>
      </c>
      <c r="C65" s="141" t="s">
        <v>544</v>
      </c>
      <c r="D65" s="155">
        <v>38960</v>
      </c>
      <c r="E65" s="136" t="s">
        <v>381</v>
      </c>
      <c r="F65" s="155">
        <v>38960</v>
      </c>
      <c r="G65" s="136" t="s">
        <v>380</v>
      </c>
      <c r="H65" s="136" t="s">
        <v>529</v>
      </c>
      <c r="I65" s="214">
        <v>38960</v>
      </c>
      <c r="J65" s="123" t="s">
        <v>527</v>
      </c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s="114" customFormat="1" ht="75" x14ac:dyDescent="0.25">
      <c r="A66" s="83"/>
      <c r="B66" s="137" t="s">
        <v>511</v>
      </c>
      <c r="C66" s="97" t="s">
        <v>257</v>
      </c>
      <c r="D66" s="155">
        <v>49900</v>
      </c>
      <c r="E66" s="135" t="s">
        <v>381</v>
      </c>
      <c r="F66" s="161">
        <v>49900</v>
      </c>
      <c r="G66" s="82" t="s">
        <v>382</v>
      </c>
      <c r="H66" s="82" t="s">
        <v>528</v>
      </c>
      <c r="I66" s="161">
        <v>49900</v>
      </c>
      <c r="J66" s="123" t="s">
        <v>534</v>
      </c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s="114" customFormat="1" ht="60" x14ac:dyDescent="0.25">
      <c r="A67" s="83"/>
      <c r="B67" s="137" t="s">
        <v>512</v>
      </c>
      <c r="C67" s="142" t="s">
        <v>259</v>
      </c>
      <c r="D67" s="155">
        <v>23460</v>
      </c>
      <c r="E67" s="136" t="s">
        <v>364</v>
      </c>
      <c r="F67" s="155">
        <v>23460</v>
      </c>
      <c r="G67" s="136" t="s">
        <v>454</v>
      </c>
      <c r="H67" s="136" t="s">
        <v>455</v>
      </c>
      <c r="I67" s="155">
        <v>23460</v>
      </c>
      <c r="J67" s="136" t="s">
        <v>530</v>
      </c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s="114" customFormat="1" ht="75" x14ac:dyDescent="0.25">
      <c r="A68" s="83"/>
      <c r="B68" s="137" t="s">
        <v>513</v>
      </c>
      <c r="C68" s="142" t="s">
        <v>260</v>
      </c>
      <c r="D68" s="155">
        <v>9280</v>
      </c>
      <c r="E68" s="136" t="s">
        <v>364</v>
      </c>
      <c r="F68" s="155">
        <v>9280</v>
      </c>
      <c r="G68" s="136" t="s">
        <v>456</v>
      </c>
      <c r="H68" s="136" t="s">
        <v>457</v>
      </c>
      <c r="I68" s="155">
        <v>9280</v>
      </c>
      <c r="J68" s="123" t="s">
        <v>531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s="79" customFormat="1" ht="120" x14ac:dyDescent="0.25">
      <c r="A69" s="83"/>
      <c r="B69" s="140" t="s">
        <v>515</v>
      </c>
      <c r="C69" s="103" t="s">
        <v>339</v>
      </c>
      <c r="D69" s="139">
        <v>20000</v>
      </c>
      <c r="E69" s="135" t="s">
        <v>606</v>
      </c>
      <c r="F69" s="161">
        <v>20000</v>
      </c>
      <c r="G69" s="82" t="s">
        <v>368</v>
      </c>
      <c r="H69" s="82" t="s">
        <v>424</v>
      </c>
      <c r="I69" s="161">
        <v>20000</v>
      </c>
      <c r="J69" s="82" t="s">
        <v>425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s="79" customFormat="1" ht="105" x14ac:dyDescent="0.25">
      <c r="A70" s="83"/>
      <c r="B70" s="87" t="s">
        <v>514</v>
      </c>
      <c r="C70" s="104" t="s">
        <v>264</v>
      </c>
      <c r="D70" s="155">
        <v>29000</v>
      </c>
      <c r="E70" s="135" t="s">
        <v>606</v>
      </c>
      <c r="F70" s="161">
        <v>29000</v>
      </c>
      <c r="G70" s="82" t="s">
        <v>373</v>
      </c>
      <c r="H70" s="82" t="s">
        <v>426</v>
      </c>
      <c r="I70" s="180">
        <v>29000</v>
      </c>
      <c r="J70" s="82" t="s">
        <v>427</v>
      </c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s="109" customFormat="1" ht="60" x14ac:dyDescent="0.25">
      <c r="A71" s="83"/>
      <c r="B71" s="87" t="s">
        <v>516</v>
      </c>
      <c r="C71" s="141" t="s">
        <v>435</v>
      </c>
      <c r="D71" s="155">
        <v>29000</v>
      </c>
      <c r="E71" s="136" t="s">
        <v>462</v>
      </c>
      <c r="F71" s="155">
        <v>29000</v>
      </c>
      <c r="G71" s="136" t="s">
        <v>461</v>
      </c>
      <c r="H71" s="136" t="s">
        <v>463</v>
      </c>
      <c r="I71" s="155">
        <v>29000</v>
      </c>
      <c r="J71" s="136" t="s">
        <v>535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s="110" customFormat="1" ht="60" x14ac:dyDescent="0.25">
      <c r="A72" s="83"/>
      <c r="B72" s="87" t="s">
        <v>518</v>
      </c>
      <c r="C72" s="181" t="s">
        <v>519</v>
      </c>
      <c r="D72" s="155">
        <v>3126.72</v>
      </c>
      <c r="E72" s="136" t="s">
        <v>464</v>
      </c>
      <c r="F72" s="155">
        <v>3126.72</v>
      </c>
      <c r="G72" s="136" t="s">
        <v>465</v>
      </c>
      <c r="H72" s="136" t="s">
        <v>466</v>
      </c>
      <c r="I72" s="155">
        <v>3126.72</v>
      </c>
      <c r="J72" s="136" t="s">
        <v>538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s="167" customFormat="1" ht="75" x14ac:dyDescent="0.25">
      <c r="A73" s="83"/>
      <c r="B73" s="873" t="s">
        <v>554</v>
      </c>
      <c r="C73" s="874" t="s">
        <v>250</v>
      </c>
      <c r="D73" s="875">
        <v>24950</v>
      </c>
      <c r="E73" s="876" t="s">
        <v>340</v>
      </c>
      <c r="F73" s="875">
        <v>24950</v>
      </c>
      <c r="G73" s="876"/>
      <c r="H73" s="876" t="s">
        <v>601</v>
      </c>
      <c r="I73" s="155"/>
      <c r="J73" s="13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s="167" customFormat="1" ht="60" x14ac:dyDescent="0.25">
      <c r="A74" s="83"/>
      <c r="B74" s="873" t="s">
        <v>555</v>
      </c>
      <c r="C74" s="877" t="s">
        <v>255</v>
      </c>
      <c r="D74" s="875">
        <v>29540.78</v>
      </c>
      <c r="E74" s="876" t="s">
        <v>381</v>
      </c>
      <c r="F74" s="875">
        <v>29540.78</v>
      </c>
      <c r="G74" s="876"/>
      <c r="H74" s="876" t="s">
        <v>604</v>
      </c>
      <c r="I74" s="155"/>
      <c r="J74" s="13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s="167" customFormat="1" ht="45" x14ac:dyDescent="0.25">
      <c r="A75" s="83"/>
      <c r="B75" s="873" t="s">
        <v>556</v>
      </c>
      <c r="C75" s="878" t="s">
        <v>266</v>
      </c>
      <c r="D75" s="879">
        <v>15000</v>
      </c>
      <c r="E75" s="876" t="s">
        <v>606</v>
      </c>
      <c r="F75" s="879">
        <v>15000</v>
      </c>
      <c r="G75" s="876"/>
      <c r="H75" s="876" t="s">
        <v>605</v>
      </c>
      <c r="I75" s="155"/>
      <c r="J75" s="13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s="79" customFormat="1" ht="15.75" x14ac:dyDescent="0.25">
      <c r="A76" s="83"/>
      <c r="B76" s="87" t="s">
        <v>522</v>
      </c>
      <c r="C76" s="122" t="s">
        <v>282</v>
      </c>
      <c r="D76" s="186">
        <v>4611</v>
      </c>
      <c r="E76" s="115"/>
      <c r="F76" s="186">
        <v>4611</v>
      </c>
      <c r="G76" s="115"/>
      <c r="H76" s="115"/>
      <c r="I76" s="186">
        <v>4611</v>
      </c>
      <c r="J76" s="115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s="78" customFormat="1" ht="68.25" customHeight="1" x14ac:dyDescent="0.25">
      <c r="A77" s="83"/>
      <c r="B77" s="84" t="s">
        <v>494</v>
      </c>
      <c r="C77" s="142" t="s">
        <v>285</v>
      </c>
      <c r="D77" s="155">
        <v>4611</v>
      </c>
      <c r="E77" s="135" t="s">
        <v>362</v>
      </c>
      <c r="F77" s="161">
        <v>4611</v>
      </c>
      <c r="G77" s="135" t="s">
        <v>363</v>
      </c>
      <c r="H77" s="135" t="s">
        <v>428</v>
      </c>
      <c r="I77" s="161">
        <v>4611</v>
      </c>
      <c r="J77" s="136" t="s">
        <v>429</v>
      </c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s="167" customFormat="1" ht="30" customHeight="1" thickBot="1" x14ac:dyDescent="0.3">
      <c r="A78" s="83"/>
      <c r="B78" s="145" t="s">
        <v>29</v>
      </c>
      <c r="C78" s="144" t="s">
        <v>289</v>
      </c>
      <c r="D78" s="209">
        <f>D79</f>
        <v>25000</v>
      </c>
      <c r="E78" s="135"/>
      <c r="F78" s="161">
        <f>F79</f>
        <v>25000</v>
      </c>
      <c r="G78" s="135"/>
      <c r="H78" s="135"/>
      <c r="I78" s="161"/>
      <c r="J78" s="13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s="208" customFormat="1" ht="34.5" customHeight="1" x14ac:dyDescent="0.25">
      <c r="A79" s="206"/>
      <c r="B79" s="880" t="s">
        <v>101</v>
      </c>
      <c r="C79" s="881" t="s">
        <v>290</v>
      </c>
      <c r="D79" s="879">
        <v>25000</v>
      </c>
      <c r="E79" s="882" t="s">
        <v>602</v>
      </c>
      <c r="F79" s="883">
        <v>25000</v>
      </c>
      <c r="G79" s="210"/>
      <c r="H79" s="136" t="s">
        <v>603</v>
      </c>
      <c r="I79" s="211"/>
      <c r="J79" s="212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</row>
    <row r="80" spans="1:26" s="114" customFormat="1" ht="18.75" customHeight="1" x14ac:dyDescent="0.25">
      <c r="A80" s="83"/>
      <c r="B80" s="145" t="s">
        <v>520</v>
      </c>
      <c r="C80" s="144" t="s">
        <v>295</v>
      </c>
      <c r="D80" s="92"/>
      <c r="E80" s="135"/>
      <c r="F80" s="182"/>
      <c r="G80" s="135"/>
      <c r="H80" s="135"/>
      <c r="I80" s="182"/>
      <c r="J80" s="135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s="79" customFormat="1" ht="15.75" x14ac:dyDescent="0.25">
      <c r="A81" s="83"/>
      <c r="B81" s="153" t="s">
        <v>302</v>
      </c>
      <c r="C81" s="100" t="s">
        <v>303</v>
      </c>
      <c r="D81" s="186">
        <f>D82+D83+D84</f>
        <v>79382</v>
      </c>
      <c r="E81" s="115"/>
      <c r="F81" s="186">
        <f>F82+F83+F84</f>
        <v>79382</v>
      </c>
      <c r="G81" s="115"/>
      <c r="H81" s="115"/>
      <c r="I81" s="186">
        <f>I82+I83+I84</f>
        <v>79382</v>
      </c>
      <c r="J81" s="115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s="109" customFormat="1" ht="45" x14ac:dyDescent="0.25">
      <c r="A82" s="83"/>
      <c r="B82" s="84" t="s">
        <v>494</v>
      </c>
      <c r="C82" s="142" t="s">
        <v>304</v>
      </c>
      <c r="D82" s="155">
        <v>6102</v>
      </c>
      <c r="E82" s="136" t="s">
        <v>446</v>
      </c>
      <c r="F82" s="155">
        <v>6102</v>
      </c>
      <c r="G82" s="136" t="s">
        <v>447</v>
      </c>
      <c r="H82" s="136" t="s">
        <v>448</v>
      </c>
      <c r="I82" s="155">
        <v>6102</v>
      </c>
      <c r="J82" s="136" t="s">
        <v>533</v>
      </c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s="109" customFormat="1" ht="75" x14ac:dyDescent="0.25">
      <c r="A83" s="83"/>
      <c r="B83" s="84" t="s">
        <v>495</v>
      </c>
      <c r="C83" s="183" t="s">
        <v>442</v>
      </c>
      <c r="D83" s="155">
        <v>23354</v>
      </c>
      <c r="E83" s="136" t="s">
        <v>444</v>
      </c>
      <c r="F83" s="155">
        <v>23354</v>
      </c>
      <c r="G83" s="136" t="s">
        <v>443</v>
      </c>
      <c r="H83" s="136" t="s">
        <v>445</v>
      </c>
      <c r="I83" s="155">
        <v>23354</v>
      </c>
      <c r="J83" s="136" t="s">
        <v>532</v>
      </c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s="79" customFormat="1" ht="60" x14ac:dyDescent="0.25">
      <c r="A84" s="83"/>
      <c r="B84" s="84" t="s">
        <v>496</v>
      </c>
      <c r="C84" s="142" t="s">
        <v>338</v>
      </c>
      <c r="D84" s="155">
        <v>49926</v>
      </c>
      <c r="E84" s="136" t="s">
        <v>366</v>
      </c>
      <c r="F84" s="161">
        <v>49926</v>
      </c>
      <c r="G84" s="135" t="s">
        <v>367</v>
      </c>
      <c r="H84" s="135" t="s">
        <v>430</v>
      </c>
      <c r="I84" s="161">
        <v>49926</v>
      </c>
      <c r="J84" s="135" t="s">
        <v>431</v>
      </c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s="110" customFormat="1" ht="15.75" x14ac:dyDescent="0.25">
      <c r="A85" s="83"/>
      <c r="B85" s="178" t="s">
        <v>309</v>
      </c>
      <c r="C85" s="179" t="s">
        <v>295</v>
      </c>
      <c r="D85" s="188">
        <f>D86+D87</f>
        <v>2075</v>
      </c>
      <c r="E85" s="120"/>
      <c r="F85" s="188">
        <f>F86+F87</f>
        <v>2075</v>
      </c>
      <c r="G85" s="121"/>
      <c r="H85" s="121"/>
      <c r="I85" s="188">
        <f>I86+I87</f>
        <v>2075</v>
      </c>
      <c r="J85" s="121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s="110" customFormat="1" ht="60" x14ac:dyDescent="0.25">
      <c r="A86" s="83"/>
      <c r="B86" s="84" t="s">
        <v>494</v>
      </c>
      <c r="C86" s="142" t="s">
        <v>469</v>
      </c>
      <c r="D86" s="155">
        <v>1800</v>
      </c>
      <c r="E86" s="135" t="s">
        <v>470</v>
      </c>
      <c r="F86" s="154">
        <v>1800</v>
      </c>
      <c r="G86" s="143" t="s">
        <v>471</v>
      </c>
      <c r="H86" s="143" t="s">
        <v>472</v>
      </c>
      <c r="I86" s="156">
        <v>1800</v>
      </c>
      <c r="J86" s="138" t="s">
        <v>536</v>
      </c>
      <c r="K86" s="46"/>
      <c r="L86" s="46"/>
      <c r="M86" s="46"/>
      <c r="N86" s="46"/>
      <c r="O86" s="3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s="110" customFormat="1" ht="60" x14ac:dyDescent="0.25">
      <c r="A87" s="83"/>
      <c r="B87" s="84" t="s">
        <v>494</v>
      </c>
      <c r="C87" s="97" t="s">
        <v>473</v>
      </c>
      <c r="D87" s="155">
        <v>275</v>
      </c>
      <c r="E87" s="82" t="s">
        <v>470</v>
      </c>
      <c r="F87" s="155">
        <v>275</v>
      </c>
      <c r="G87" s="71" t="s">
        <v>474</v>
      </c>
      <c r="H87" s="71" t="s">
        <v>475</v>
      </c>
      <c r="I87" s="155">
        <v>275</v>
      </c>
      <c r="J87" s="124" t="s">
        <v>537</v>
      </c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" customHeight="1" x14ac:dyDescent="0.25">
      <c r="A88" s="73"/>
      <c r="B88" s="867" t="s">
        <v>329</v>
      </c>
      <c r="C88" s="868"/>
      <c r="D88" s="184">
        <f>D11+D18+D21+D31+D46+D51+D59+D76+D78+D81+D85</f>
        <v>944910.78</v>
      </c>
      <c r="E88" s="90"/>
      <c r="F88" s="89">
        <f>F11+F18+F21+F31+F46+F51+F59+F76+F78+F81+F85</f>
        <v>944910.78</v>
      </c>
      <c r="G88" s="74"/>
      <c r="H88" s="74"/>
      <c r="I88" s="75">
        <f>I11+I18+I21+I31+I46+I51+I59+I76+I78+I81+I85</f>
        <v>850420</v>
      </c>
      <c r="J88" s="7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66"/>
      <c r="B89" s="82"/>
      <c r="C89" s="82"/>
      <c r="D89" s="81"/>
      <c r="E89" s="82"/>
      <c r="F89" s="88"/>
      <c r="G89" s="66"/>
      <c r="H89" s="6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x14ac:dyDescent="0.2">
      <c r="A90" s="15"/>
      <c r="B90" s="869" t="s">
        <v>330</v>
      </c>
      <c r="C90" s="870"/>
      <c r="D90" s="871"/>
      <c r="E90" s="872" t="s">
        <v>319</v>
      </c>
      <c r="F90" s="860"/>
      <c r="G90" s="860"/>
      <c r="H90" s="860"/>
      <c r="I90" s="860"/>
      <c r="J90" s="86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90" x14ac:dyDescent="0.2">
      <c r="A91" s="68" t="s">
        <v>320</v>
      </c>
      <c r="B91" s="68" t="s">
        <v>321</v>
      </c>
      <c r="C91" s="68" t="s">
        <v>41</v>
      </c>
      <c r="D91" s="69" t="s">
        <v>322</v>
      </c>
      <c r="E91" s="68" t="s">
        <v>323</v>
      </c>
      <c r="F91" s="69" t="s">
        <v>322</v>
      </c>
      <c r="G91" s="68" t="s">
        <v>324</v>
      </c>
      <c r="H91" s="68" t="s">
        <v>325</v>
      </c>
      <c r="I91" s="68" t="s">
        <v>326</v>
      </c>
      <c r="J91" s="68" t="s">
        <v>327</v>
      </c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.75" customHeight="1" x14ac:dyDescent="0.25">
      <c r="A92" s="70"/>
      <c r="B92" s="70" t="s">
        <v>98</v>
      </c>
      <c r="C92" s="71"/>
      <c r="D92" s="72"/>
      <c r="E92" s="71"/>
      <c r="F92" s="72"/>
      <c r="G92" s="71"/>
      <c r="H92" s="71"/>
      <c r="I92" s="72"/>
      <c r="J92" s="71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5">
      <c r="A93" s="70"/>
      <c r="B93" s="70" t="s">
        <v>123</v>
      </c>
      <c r="C93" s="71"/>
      <c r="D93" s="72"/>
      <c r="E93" s="71"/>
      <c r="F93" s="72"/>
      <c r="G93" s="71"/>
      <c r="H93" s="71"/>
      <c r="I93" s="72"/>
      <c r="J93" s="71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5">
      <c r="A94" s="70"/>
      <c r="B94" s="70" t="s">
        <v>328</v>
      </c>
      <c r="C94" s="71"/>
      <c r="D94" s="72"/>
      <c r="E94" s="71"/>
      <c r="F94" s="72"/>
      <c r="G94" s="71"/>
      <c r="H94" s="71"/>
      <c r="I94" s="72"/>
      <c r="J94" s="71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5">
      <c r="A95" s="70"/>
      <c r="B95" s="70" t="s">
        <v>128</v>
      </c>
      <c r="C95" s="71"/>
      <c r="D95" s="72"/>
      <c r="E95" s="71"/>
      <c r="F95" s="72"/>
      <c r="G95" s="71"/>
      <c r="H95" s="71"/>
      <c r="I95" s="72"/>
      <c r="J95" s="71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5">
      <c r="A96" s="70"/>
      <c r="B96" s="70" t="s">
        <v>141</v>
      </c>
      <c r="C96" s="71"/>
      <c r="D96" s="72"/>
      <c r="E96" s="71"/>
      <c r="F96" s="72"/>
      <c r="G96" s="71"/>
      <c r="H96" s="71"/>
      <c r="I96" s="72"/>
      <c r="J96" s="71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5">
      <c r="A97" s="70"/>
      <c r="B97" s="70"/>
      <c r="C97" s="71"/>
      <c r="D97" s="72"/>
      <c r="E97" s="71"/>
      <c r="F97" s="72"/>
      <c r="G97" s="71"/>
      <c r="H97" s="71"/>
      <c r="I97" s="72"/>
      <c r="J97" s="71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" customHeight="1" x14ac:dyDescent="0.25">
      <c r="A98" s="73"/>
      <c r="B98" s="859" t="s">
        <v>329</v>
      </c>
      <c r="C98" s="860"/>
      <c r="D98" s="74"/>
      <c r="E98" s="74"/>
      <c r="F98" s="74"/>
      <c r="G98" s="74"/>
      <c r="H98" s="74"/>
      <c r="I98" s="75"/>
      <c r="J98" s="74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66"/>
      <c r="B99" s="66"/>
      <c r="C99" s="66"/>
      <c r="D99" s="3"/>
      <c r="E99" s="66"/>
      <c r="F99" s="3"/>
      <c r="G99" s="66"/>
      <c r="H99" s="6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">
      <c r="A100" s="15"/>
      <c r="B100" s="864" t="s">
        <v>331</v>
      </c>
      <c r="C100" s="860"/>
      <c r="D100" s="865"/>
      <c r="E100" s="866" t="s">
        <v>319</v>
      </c>
      <c r="F100" s="860"/>
      <c r="G100" s="860"/>
      <c r="H100" s="860"/>
      <c r="I100" s="860"/>
      <c r="J100" s="86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.75" customHeight="1" x14ac:dyDescent="0.2">
      <c r="A101" s="68" t="s">
        <v>320</v>
      </c>
      <c r="B101" s="68" t="s">
        <v>321</v>
      </c>
      <c r="C101" s="68" t="s">
        <v>41</v>
      </c>
      <c r="D101" s="69" t="s">
        <v>322</v>
      </c>
      <c r="E101" s="68" t="s">
        <v>323</v>
      </c>
      <c r="F101" s="69" t="s">
        <v>322</v>
      </c>
      <c r="G101" s="68" t="s">
        <v>324</v>
      </c>
      <c r="H101" s="68" t="s">
        <v>325</v>
      </c>
      <c r="I101" s="68" t="s">
        <v>326</v>
      </c>
      <c r="J101" s="68" t="s">
        <v>327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.75" customHeight="1" x14ac:dyDescent="0.25">
      <c r="A102" s="70"/>
      <c r="B102" s="70" t="s">
        <v>98</v>
      </c>
      <c r="C102" s="71"/>
      <c r="D102" s="72"/>
      <c r="E102" s="71"/>
      <c r="F102" s="72"/>
      <c r="G102" s="71"/>
      <c r="H102" s="71"/>
      <c r="I102" s="72"/>
      <c r="J102" s="71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5">
      <c r="A103" s="70"/>
      <c r="B103" s="70" t="s">
        <v>123</v>
      </c>
      <c r="C103" s="71"/>
      <c r="D103" s="72"/>
      <c r="E103" s="71"/>
      <c r="F103" s="72"/>
      <c r="G103" s="71"/>
      <c r="H103" s="71"/>
      <c r="I103" s="72"/>
      <c r="J103" s="71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5">
      <c r="A104" s="70"/>
      <c r="B104" s="70" t="s">
        <v>328</v>
      </c>
      <c r="C104" s="71"/>
      <c r="D104" s="72"/>
      <c r="E104" s="71"/>
      <c r="F104" s="72"/>
      <c r="G104" s="71"/>
      <c r="H104" s="71"/>
      <c r="I104" s="72"/>
      <c r="J104" s="71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5">
      <c r="A105" s="70"/>
      <c r="B105" s="70" t="s">
        <v>128</v>
      </c>
      <c r="C105" s="71"/>
      <c r="D105" s="72"/>
      <c r="E105" s="71"/>
      <c r="F105" s="72"/>
      <c r="G105" s="71"/>
      <c r="H105" s="71"/>
      <c r="I105" s="72"/>
      <c r="J105" s="71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5">
      <c r="A106" s="70"/>
      <c r="B106" s="70" t="s">
        <v>141</v>
      </c>
      <c r="C106" s="71"/>
      <c r="D106" s="72"/>
      <c r="E106" s="71"/>
      <c r="F106" s="72"/>
      <c r="G106" s="71"/>
      <c r="H106" s="71"/>
      <c r="I106" s="72"/>
      <c r="J106" s="71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5">
      <c r="A107" s="70"/>
      <c r="B107" s="70"/>
      <c r="C107" s="71"/>
      <c r="D107" s="72"/>
      <c r="E107" s="71"/>
      <c r="F107" s="72"/>
      <c r="G107" s="71"/>
      <c r="H107" s="71"/>
      <c r="I107" s="72"/>
      <c r="J107" s="71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" customHeight="1" x14ac:dyDescent="0.25">
      <c r="A108" s="73"/>
      <c r="B108" s="859" t="s">
        <v>329</v>
      </c>
      <c r="C108" s="860"/>
      <c r="D108" s="74"/>
      <c r="E108" s="74"/>
      <c r="F108" s="74"/>
      <c r="G108" s="74"/>
      <c r="H108" s="74"/>
      <c r="I108" s="75"/>
      <c r="J108" s="74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66"/>
      <c r="B109" s="66"/>
      <c r="C109" s="66"/>
      <c r="D109" s="3"/>
      <c r="E109" s="66"/>
      <c r="F109" s="3"/>
      <c r="G109" s="66"/>
      <c r="H109" s="6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">
      <c r="A110" s="76"/>
      <c r="B110" s="76" t="s">
        <v>332</v>
      </c>
      <c r="C110" s="76"/>
      <c r="D110" s="77"/>
      <c r="E110" s="76"/>
      <c r="F110" s="77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 ht="15.75" customHeight="1" x14ac:dyDescent="0.25">
      <c r="A111" s="66"/>
      <c r="B111" s="66"/>
      <c r="C111" s="66"/>
      <c r="D111" s="3"/>
      <c r="E111" s="66"/>
      <c r="F111" s="3"/>
      <c r="G111" s="66"/>
      <c r="H111" s="6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5">
      <c r="A112" s="66"/>
      <c r="B112" s="66"/>
      <c r="C112" s="66"/>
      <c r="D112" s="3"/>
      <c r="E112" s="66"/>
      <c r="F112" s="3"/>
      <c r="G112" s="66"/>
      <c r="H112" s="6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5">
      <c r="A113" s="66"/>
      <c r="B113" s="66"/>
      <c r="C113" s="66"/>
      <c r="D113" s="3"/>
      <c r="E113" s="66"/>
      <c r="F113" s="3"/>
      <c r="G113" s="66"/>
      <c r="H113" s="6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5">
      <c r="A114" s="66"/>
      <c r="B114" s="66"/>
      <c r="C114" s="66"/>
      <c r="D114" s="3"/>
      <c r="E114" s="66"/>
      <c r="F114" s="3"/>
      <c r="G114" s="66"/>
      <c r="H114" s="6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5">
      <c r="A115" s="66"/>
      <c r="B115" s="66"/>
      <c r="C115" s="66"/>
      <c r="D115" s="3"/>
      <c r="E115" s="66"/>
      <c r="F115" s="3"/>
      <c r="G115" s="66"/>
      <c r="H115" s="6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5">
      <c r="A116" s="66"/>
      <c r="B116" s="66"/>
      <c r="C116" s="66"/>
      <c r="D116" s="3"/>
      <c r="E116" s="66"/>
      <c r="F116" s="3"/>
      <c r="G116" s="66"/>
      <c r="H116" s="6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66"/>
      <c r="B117" s="66"/>
      <c r="C117" s="66"/>
      <c r="D117" s="3"/>
      <c r="E117" s="66"/>
      <c r="F117" s="3"/>
      <c r="G117" s="66"/>
      <c r="H117" s="6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66"/>
      <c r="B118" s="66"/>
      <c r="C118" s="66"/>
      <c r="D118" s="3"/>
      <c r="E118" s="66"/>
      <c r="F118" s="3"/>
      <c r="G118" s="66"/>
      <c r="H118" s="6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66"/>
      <c r="B119" s="66"/>
      <c r="C119" s="66"/>
      <c r="D119" s="3"/>
      <c r="E119" s="66"/>
      <c r="F119" s="3"/>
      <c r="G119" s="66"/>
      <c r="H119" s="6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66"/>
      <c r="B120" s="66"/>
      <c r="C120" s="66"/>
      <c r="D120" s="3"/>
      <c r="E120" s="66"/>
      <c r="F120" s="3"/>
      <c r="G120" s="66"/>
      <c r="H120" s="6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66"/>
      <c r="B121" s="66"/>
      <c r="C121" s="66"/>
      <c r="D121" s="3"/>
      <c r="E121" s="66"/>
      <c r="F121" s="3"/>
      <c r="G121" s="66"/>
      <c r="H121" s="6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66"/>
      <c r="B122" s="66"/>
      <c r="C122" s="66"/>
      <c r="D122" s="3"/>
      <c r="E122" s="66"/>
      <c r="F122" s="3"/>
      <c r="G122" s="66"/>
      <c r="H122" s="6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66"/>
      <c r="B123" s="66"/>
      <c r="C123" s="66"/>
      <c r="D123" s="3"/>
      <c r="E123" s="66"/>
      <c r="F123" s="3"/>
      <c r="G123" s="66"/>
      <c r="H123" s="6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66"/>
      <c r="B124" s="66"/>
      <c r="C124" s="66"/>
      <c r="D124" s="3"/>
      <c r="E124" s="66"/>
      <c r="F124" s="3"/>
      <c r="G124" s="66"/>
      <c r="H124" s="6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66"/>
      <c r="B125" s="66"/>
      <c r="C125" s="66"/>
      <c r="D125" s="3"/>
      <c r="E125" s="66"/>
      <c r="F125" s="3"/>
      <c r="G125" s="66"/>
      <c r="H125" s="6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66"/>
      <c r="B126" s="66"/>
      <c r="C126" s="66"/>
      <c r="D126" s="3"/>
      <c r="E126" s="66"/>
      <c r="F126" s="3"/>
      <c r="G126" s="66"/>
      <c r="H126" s="6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66"/>
      <c r="B127" s="66"/>
      <c r="C127" s="66"/>
      <c r="D127" s="3"/>
      <c r="E127" s="66"/>
      <c r="F127" s="3"/>
      <c r="G127" s="66"/>
      <c r="H127" s="6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66"/>
      <c r="B128" s="66"/>
      <c r="C128" s="66"/>
      <c r="D128" s="3"/>
      <c r="E128" s="66"/>
      <c r="F128" s="3"/>
      <c r="G128" s="66"/>
      <c r="H128" s="6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66"/>
      <c r="B129" s="66"/>
      <c r="C129" s="66"/>
      <c r="D129" s="3"/>
      <c r="E129" s="66"/>
      <c r="F129" s="3"/>
      <c r="G129" s="66"/>
      <c r="H129" s="6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66"/>
      <c r="B130" s="66"/>
      <c r="C130" s="66"/>
      <c r="D130" s="3"/>
      <c r="E130" s="66"/>
      <c r="F130" s="3"/>
      <c r="G130" s="66"/>
      <c r="H130" s="6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66"/>
      <c r="B131" s="66"/>
      <c r="C131" s="66"/>
      <c r="D131" s="3"/>
      <c r="E131" s="66"/>
      <c r="F131" s="3"/>
      <c r="G131" s="66"/>
      <c r="H131" s="6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66"/>
      <c r="B132" s="66"/>
      <c r="C132" s="66"/>
      <c r="D132" s="3"/>
      <c r="E132" s="66"/>
      <c r="F132" s="3"/>
      <c r="G132" s="66"/>
      <c r="H132" s="6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66"/>
      <c r="B133" s="66"/>
      <c r="C133" s="66"/>
      <c r="D133" s="3"/>
      <c r="E133" s="66"/>
      <c r="F133" s="3"/>
      <c r="G133" s="66"/>
      <c r="H133" s="6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66"/>
      <c r="B134" s="66"/>
      <c r="C134" s="66"/>
      <c r="D134" s="3"/>
      <c r="E134" s="66"/>
      <c r="F134" s="3"/>
      <c r="G134" s="66"/>
      <c r="H134" s="6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66"/>
      <c r="B135" s="66"/>
      <c r="C135" s="66"/>
      <c r="D135" s="3"/>
      <c r="E135" s="66"/>
      <c r="F135" s="3"/>
      <c r="G135" s="66"/>
      <c r="H135" s="6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66"/>
      <c r="B136" s="66"/>
      <c r="C136" s="66"/>
      <c r="D136" s="3"/>
      <c r="E136" s="66"/>
      <c r="F136" s="3"/>
      <c r="G136" s="66"/>
      <c r="H136" s="6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66"/>
      <c r="B137" s="66"/>
      <c r="C137" s="66"/>
      <c r="D137" s="3"/>
      <c r="E137" s="66"/>
      <c r="F137" s="3"/>
      <c r="G137" s="66"/>
      <c r="H137" s="6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66"/>
      <c r="B138" s="66"/>
      <c r="C138" s="66"/>
      <c r="D138" s="3"/>
      <c r="E138" s="66"/>
      <c r="F138" s="3"/>
      <c r="G138" s="66"/>
      <c r="H138" s="6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66"/>
      <c r="B139" s="66"/>
      <c r="C139" s="66"/>
      <c r="D139" s="3"/>
      <c r="E139" s="66"/>
      <c r="F139" s="3"/>
      <c r="G139" s="66"/>
      <c r="H139" s="6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66"/>
      <c r="B140" s="66"/>
      <c r="C140" s="66"/>
      <c r="D140" s="3"/>
      <c r="E140" s="66"/>
      <c r="F140" s="3"/>
      <c r="G140" s="66"/>
      <c r="H140" s="6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66"/>
      <c r="B141" s="66"/>
      <c r="C141" s="66"/>
      <c r="D141" s="3"/>
      <c r="E141" s="66"/>
      <c r="F141" s="3"/>
      <c r="G141" s="66"/>
      <c r="H141" s="6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66"/>
      <c r="B142" s="66"/>
      <c r="C142" s="66"/>
      <c r="D142" s="3"/>
      <c r="E142" s="66"/>
      <c r="F142" s="3"/>
      <c r="G142" s="66"/>
      <c r="H142" s="6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66"/>
      <c r="B143" s="66"/>
      <c r="C143" s="66"/>
      <c r="D143" s="3"/>
      <c r="E143" s="66"/>
      <c r="F143" s="3"/>
      <c r="G143" s="66"/>
      <c r="H143" s="6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66"/>
      <c r="B144" s="66"/>
      <c r="C144" s="66"/>
      <c r="D144" s="3"/>
      <c r="E144" s="66"/>
      <c r="F144" s="3"/>
      <c r="G144" s="66"/>
      <c r="H144" s="6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66"/>
      <c r="B145" s="66"/>
      <c r="C145" s="66"/>
      <c r="D145" s="3"/>
      <c r="E145" s="66"/>
      <c r="F145" s="3"/>
      <c r="G145" s="66"/>
      <c r="H145" s="6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66"/>
      <c r="B146" s="66"/>
      <c r="C146" s="66"/>
      <c r="D146" s="3"/>
      <c r="E146" s="66"/>
      <c r="F146" s="3"/>
      <c r="G146" s="66"/>
      <c r="H146" s="6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66"/>
      <c r="B147" s="66"/>
      <c r="C147" s="66"/>
      <c r="D147" s="3"/>
      <c r="E147" s="66"/>
      <c r="F147" s="3"/>
      <c r="G147" s="66"/>
      <c r="H147" s="6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66"/>
      <c r="B148" s="66"/>
      <c r="C148" s="66"/>
      <c r="D148" s="3"/>
      <c r="E148" s="66"/>
      <c r="F148" s="3"/>
      <c r="G148" s="66"/>
      <c r="H148" s="6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66"/>
      <c r="B149" s="66"/>
      <c r="C149" s="66"/>
      <c r="D149" s="3"/>
      <c r="E149" s="66"/>
      <c r="F149" s="3"/>
      <c r="G149" s="66"/>
      <c r="H149" s="6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66"/>
      <c r="B150" s="66"/>
      <c r="C150" s="66"/>
      <c r="D150" s="3"/>
      <c r="E150" s="66"/>
      <c r="F150" s="3"/>
      <c r="G150" s="66"/>
      <c r="H150" s="6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66"/>
      <c r="B151" s="66"/>
      <c r="C151" s="66"/>
      <c r="D151" s="3"/>
      <c r="E151" s="66"/>
      <c r="F151" s="3"/>
      <c r="G151" s="66"/>
      <c r="H151" s="6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66"/>
      <c r="B152" s="66"/>
      <c r="C152" s="66"/>
      <c r="D152" s="3"/>
      <c r="E152" s="66"/>
      <c r="F152" s="3"/>
      <c r="G152" s="66"/>
      <c r="H152" s="6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66"/>
      <c r="B153" s="66"/>
      <c r="C153" s="66"/>
      <c r="D153" s="3"/>
      <c r="E153" s="66"/>
      <c r="F153" s="3"/>
      <c r="G153" s="66"/>
      <c r="H153" s="6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66"/>
      <c r="B154" s="66"/>
      <c r="C154" s="66"/>
      <c r="D154" s="3"/>
      <c r="E154" s="66"/>
      <c r="F154" s="3"/>
      <c r="G154" s="66"/>
      <c r="H154" s="6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66"/>
      <c r="B155" s="66"/>
      <c r="C155" s="66"/>
      <c r="D155" s="3"/>
      <c r="E155" s="66"/>
      <c r="F155" s="3"/>
      <c r="G155" s="66"/>
      <c r="H155" s="6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66"/>
      <c r="B156" s="66"/>
      <c r="C156" s="66"/>
      <c r="D156" s="3"/>
      <c r="E156" s="66"/>
      <c r="F156" s="3"/>
      <c r="G156" s="66"/>
      <c r="H156" s="6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66"/>
      <c r="B157" s="66"/>
      <c r="C157" s="66"/>
      <c r="D157" s="3"/>
      <c r="E157" s="66"/>
      <c r="F157" s="3"/>
      <c r="G157" s="66"/>
      <c r="H157" s="6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66"/>
      <c r="B158" s="66"/>
      <c r="C158" s="66"/>
      <c r="D158" s="3"/>
      <c r="E158" s="66"/>
      <c r="F158" s="3"/>
      <c r="G158" s="66"/>
      <c r="H158" s="6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66"/>
      <c r="B159" s="66"/>
      <c r="C159" s="66"/>
      <c r="D159" s="3"/>
      <c r="E159" s="66"/>
      <c r="F159" s="3"/>
      <c r="G159" s="66"/>
      <c r="H159" s="6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66"/>
      <c r="B160" s="66"/>
      <c r="C160" s="66"/>
      <c r="D160" s="3"/>
      <c r="E160" s="66"/>
      <c r="F160" s="3"/>
      <c r="G160" s="66"/>
      <c r="H160" s="6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66"/>
      <c r="B161" s="66"/>
      <c r="C161" s="66"/>
      <c r="D161" s="3"/>
      <c r="E161" s="66"/>
      <c r="F161" s="3"/>
      <c r="G161" s="66"/>
      <c r="H161" s="6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66"/>
      <c r="B162" s="66"/>
      <c r="C162" s="66"/>
      <c r="D162" s="3"/>
      <c r="E162" s="66"/>
      <c r="F162" s="3"/>
      <c r="G162" s="66"/>
      <c r="H162" s="6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66"/>
      <c r="B163" s="66"/>
      <c r="C163" s="66"/>
      <c r="D163" s="3"/>
      <c r="E163" s="66"/>
      <c r="F163" s="3"/>
      <c r="G163" s="66"/>
      <c r="H163" s="6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66"/>
      <c r="B164" s="66"/>
      <c r="C164" s="66"/>
      <c r="D164" s="3"/>
      <c r="E164" s="66"/>
      <c r="F164" s="3"/>
      <c r="G164" s="66"/>
      <c r="H164" s="6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66"/>
      <c r="B165" s="66"/>
      <c r="C165" s="66"/>
      <c r="D165" s="3"/>
      <c r="E165" s="66"/>
      <c r="F165" s="3"/>
      <c r="G165" s="66"/>
      <c r="H165" s="6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66"/>
      <c r="B166" s="66"/>
      <c r="C166" s="66"/>
      <c r="D166" s="3"/>
      <c r="E166" s="66"/>
      <c r="F166" s="3"/>
      <c r="G166" s="66"/>
      <c r="H166" s="6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66"/>
      <c r="B167" s="66"/>
      <c r="C167" s="66"/>
      <c r="D167" s="3"/>
      <c r="E167" s="66"/>
      <c r="F167" s="3"/>
      <c r="G167" s="66"/>
      <c r="H167" s="6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66"/>
      <c r="B168" s="66"/>
      <c r="C168" s="66"/>
      <c r="D168" s="3"/>
      <c r="E168" s="66"/>
      <c r="F168" s="3"/>
      <c r="G168" s="66"/>
      <c r="H168" s="6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66"/>
      <c r="B169" s="66"/>
      <c r="C169" s="66"/>
      <c r="D169" s="3"/>
      <c r="E169" s="66"/>
      <c r="F169" s="3"/>
      <c r="G169" s="66"/>
      <c r="H169" s="6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66"/>
      <c r="B170" s="66"/>
      <c r="C170" s="66"/>
      <c r="D170" s="3"/>
      <c r="E170" s="66"/>
      <c r="F170" s="3"/>
      <c r="G170" s="66"/>
      <c r="H170" s="6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66"/>
      <c r="B171" s="66"/>
      <c r="C171" s="66"/>
      <c r="D171" s="3"/>
      <c r="E171" s="66"/>
      <c r="F171" s="3"/>
      <c r="G171" s="66"/>
      <c r="H171" s="6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66"/>
      <c r="B172" s="66"/>
      <c r="C172" s="66"/>
      <c r="D172" s="3"/>
      <c r="E172" s="66"/>
      <c r="F172" s="3"/>
      <c r="G172" s="66"/>
      <c r="H172" s="6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66"/>
      <c r="B173" s="66"/>
      <c r="C173" s="66"/>
      <c r="D173" s="3"/>
      <c r="E173" s="66"/>
      <c r="F173" s="3"/>
      <c r="G173" s="66"/>
      <c r="H173" s="6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66"/>
      <c r="B174" s="66"/>
      <c r="C174" s="66"/>
      <c r="D174" s="3"/>
      <c r="E174" s="66"/>
      <c r="F174" s="3"/>
      <c r="G174" s="66"/>
      <c r="H174" s="6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66"/>
      <c r="B175" s="66"/>
      <c r="C175" s="66"/>
      <c r="D175" s="3"/>
      <c r="E175" s="66"/>
      <c r="F175" s="3"/>
      <c r="G175" s="66"/>
      <c r="H175" s="6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66"/>
      <c r="B176" s="66"/>
      <c r="C176" s="66"/>
      <c r="D176" s="3"/>
      <c r="E176" s="66"/>
      <c r="F176" s="3"/>
      <c r="G176" s="66"/>
      <c r="H176" s="6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66"/>
      <c r="B177" s="66"/>
      <c r="C177" s="66"/>
      <c r="D177" s="3"/>
      <c r="E177" s="66"/>
      <c r="F177" s="3"/>
      <c r="G177" s="66"/>
      <c r="H177" s="6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66"/>
      <c r="B178" s="66"/>
      <c r="C178" s="66"/>
      <c r="D178" s="3"/>
      <c r="E178" s="66"/>
      <c r="F178" s="3"/>
      <c r="G178" s="66"/>
      <c r="H178" s="6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66"/>
      <c r="B179" s="66"/>
      <c r="C179" s="66"/>
      <c r="D179" s="3"/>
      <c r="E179" s="66"/>
      <c r="F179" s="3"/>
      <c r="G179" s="66"/>
      <c r="H179" s="6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66"/>
      <c r="B180" s="66"/>
      <c r="C180" s="66"/>
      <c r="D180" s="3"/>
      <c r="E180" s="66"/>
      <c r="F180" s="3"/>
      <c r="G180" s="66"/>
      <c r="H180" s="6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66"/>
      <c r="B181" s="66"/>
      <c r="C181" s="66"/>
      <c r="D181" s="3"/>
      <c r="E181" s="66"/>
      <c r="F181" s="3"/>
      <c r="G181" s="66"/>
      <c r="H181" s="6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66"/>
      <c r="B182" s="66"/>
      <c r="C182" s="66"/>
      <c r="D182" s="3"/>
      <c r="E182" s="66"/>
      <c r="F182" s="3"/>
      <c r="G182" s="66"/>
      <c r="H182" s="6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66"/>
      <c r="B183" s="66"/>
      <c r="C183" s="66"/>
      <c r="D183" s="3"/>
      <c r="E183" s="66"/>
      <c r="F183" s="3"/>
      <c r="G183" s="66"/>
      <c r="H183" s="6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66"/>
      <c r="B184" s="66"/>
      <c r="C184" s="66"/>
      <c r="D184" s="3"/>
      <c r="E184" s="66"/>
      <c r="F184" s="3"/>
      <c r="G184" s="66"/>
      <c r="H184" s="6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66"/>
      <c r="B185" s="66"/>
      <c r="C185" s="66"/>
      <c r="D185" s="3"/>
      <c r="E185" s="66"/>
      <c r="F185" s="3"/>
      <c r="G185" s="66"/>
      <c r="H185" s="6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66"/>
      <c r="B186" s="66"/>
      <c r="C186" s="66"/>
      <c r="D186" s="3"/>
      <c r="E186" s="66"/>
      <c r="F186" s="3"/>
      <c r="G186" s="66"/>
      <c r="H186" s="6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66"/>
      <c r="B187" s="66"/>
      <c r="C187" s="66"/>
      <c r="D187" s="3"/>
      <c r="E187" s="66"/>
      <c r="F187" s="3"/>
      <c r="G187" s="66"/>
      <c r="H187" s="6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66"/>
      <c r="B188" s="66"/>
      <c r="C188" s="66"/>
      <c r="D188" s="3"/>
      <c r="E188" s="66"/>
      <c r="F188" s="3"/>
      <c r="G188" s="66"/>
      <c r="H188" s="6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66"/>
      <c r="B189" s="66"/>
      <c r="C189" s="66"/>
      <c r="D189" s="3"/>
      <c r="E189" s="66"/>
      <c r="F189" s="3"/>
      <c r="G189" s="66"/>
      <c r="H189" s="6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66"/>
      <c r="B190" s="66"/>
      <c r="C190" s="66"/>
      <c r="D190" s="3"/>
      <c r="E190" s="66"/>
      <c r="F190" s="3"/>
      <c r="G190" s="66"/>
      <c r="H190" s="6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66"/>
      <c r="B191" s="66"/>
      <c r="C191" s="66"/>
      <c r="D191" s="3"/>
      <c r="E191" s="66"/>
      <c r="F191" s="3"/>
      <c r="G191" s="66"/>
      <c r="H191" s="6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66"/>
      <c r="B192" s="66"/>
      <c r="C192" s="66"/>
      <c r="D192" s="3"/>
      <c r="E192" s="66"/>
      <c r="F192" s="3"/>
      <c r="G192" s="66"/>
      <c r="H192" s="6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66"/>
      <c r="B193" s="66"/>
      <c r="C193" s="66"/>
      <c r="D193" s="3"/>
      <c r="E193" s="66"/>
      <c r="F193" s="3"/>
      <c r="G193" s="66"/>
      <c r="H193" s="6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66"/>
      <c r="B194" s="66"/>
      <c r="C194" s="66"/>
      <c r="D194" s="3"/>
      <c r="E194" s="66"/>
      <c r="F194" s="3"/>
      <c r="G194" s="66"/>
      <c r="H194" s="6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66"/>
      <c r="B195" s="66"/>
      <c r="C195" s="66"/>
      <c r="D195" s="3"/>
      <c r="E195" s="66"/>
      <c r="F195" s="3"/>
      <c r="G195" s="66"/>
      <c r="H195" s="6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66"/>
      <c r="B196" s="66"/>
      <c r="C196" s="66"/>
      <c r="D196" s="3"/>
      <c r="E196" s="66"/>
      <c r="F196" s="3"/>
      <c r="G196" s="66"/>
      <c r="H196" s="6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66"/>
      <c r="B197" s="66"/>
      <c r="C197" s="66"/>
      <c r="D197" s="3"/>
      <c r="E197" s="66"/>
      <c r="F197" s="3"/>
      <c r="G197" s="66"/>
      <c r="H197" s="6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66"/>
      <c r="B198" s="66"/>
      <c r="C198" s="66"/>
      <c r="D198" s="3"/>
      <c r="E198" s="66"/>
      <c r="F198" s="3"/>
      <c r="G198" s="66"/>
      <c r="H198" s="6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66"/>
      <c r="B199" s="66"/>
      <c r="C199" s="66"/>
      <c r="D199" s="3"/>
      <c r="E199" s="66"/>
      <c r="F199" s="3"/>
      <c r="G199" s="66"/>
      <c r="H199" s="6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66"/>
      <c r="B200" s="66"/>
      <c r="C200" s="66"/>
      <c r="D200" s="3"/>
      <c r="E200" s="66"/>
      <c r="F200" s="3"/>
      <c r="G200" s="66"/>
      <c r="H200" s="6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66"/>
      <c r="B201" s="66"/>
      <c r="C201" s="66"/>
      <c r="D201" s="3"/>
      <c r="E201" s="66"/>
      <c r="F201" s="3"/>
      <c r="G201" s="66"/>
      <c r="H201" s="6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66"/>
      <c r="B202" s="66"/>
      <c r="C202" s="66"/>
      <c r="D202" s="3"/>
      <c r="E202" s="66"/>
      <c r="F202" s="3"/>
      <c r="G202" s="66"/>
      <c r="H202" s="6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66"/>
      <c r="B203" s="66"/>
      <c r="C203" s="66"/>
      <c r="D203" s="3"/>
      <c r="E203" s="66"/>
      <c r="F203" s="3"/>
      <c r="G203" s="66"/>
      <c r="H203" s="6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66"/>
      <c r="B204" s="66"/>
      <c r="C204" s="66"/>
      <c r="D204" s="3"/>
      <c r="E204" s="66"/>
      <c r="F204" s="3"/>
      <c r="G204" s="66"/>
      <c r="H204" s="6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66"/>
      <c r="B205" s="66"/>
      <c r="C205" s="66"/>
      <c r="D205" s="3"/>
      <c r="E205" s="66"/>
      <c r="F205" s="3"/>
      <c r="G205" s="66"/>
      <c r="H205" s="6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66"/>
      <c r="B206" s="66"/>
      <c r="C206" s="66"/>
      <c r="D206" s="3"/>
      <c r="E206" s="66"/>
      <c r="F206" s="3"/>
      <c r="G206" s="66"/>
      <c r="H206" s="6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66"/>
      <c r="B207" s="66"/>
      <c r="C207" s="66"/>
      <c r="D207" s="3"/>
      <c r="E207" s="66"/>
      <c r="F207" s="3"/>
      <c r="G207" s="66"/>
      <c r="H207" s="6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66"/>
      <c r="B208" s="66"/>
      <c r="C208" s="66"/>
      <c r="D208" s="3"/>
      <c r="E208" s="66"/>
      <c r="F208" s="3"/>
      <c r="G208" s="66"/>
      <c r="H208" s="6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66"/>
      <c r="B209" s="66"/>
      <c r="C209" s="66"/>
      <c r="D209" s="3"/>
      <c r="E209" s="66"/>
      <c r="F209" s="3"/>
      <c r="G209" s="66"/>
      <c r="H209" s="6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66"/>
      <c r="B210" s="66"/>
      <c r="C210" s="66"/>
      <c r="D210" s="3"/>
      <c r="E210" s="66"/>
      <c r="F210" s="3"/>
      <c r="G210" s="66"/>
      <c r="H210" s="6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66"/>
      <c r="B211" s="66"/>
      <c r="C211" s="66"/>
      <c r="D211" s="3"/>
      <c r="E211" s="66"/>
      <c r="F211" s="3"/>
      <c r="G211" s="66"/>
      <c r="H211" s="6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66"/>
      <c r="B212" s="66"/>
      <c r="C212" s="66"/>
      <c r="D212" s="3"/>
      <c r="E212" s="66"/>
      <c r="F212" s="3"/>
      <c r="G212" s="66"/>
      <c r="H212" s="6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66"/>
      <c r="B213" s="66"/>
      <c r="C213" s="66"/>
      <c r="D213" s="3"/>
      <c r="E213" s="66"/>
      <c r="F213" s="3"/>
      <c r="G213" s="66"/>
      <c r="H213" s="6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66"/>
      <c r="B214" s="66"/>
      <c r="C214" s="66"/>
      <c r="D214" s="3"/>
      <c r="E214" s="66"/>
      <c r="F214" s="3"/>
      <c r="G214" s="66"/>
      <c r="H214" s="6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66"/>
      <c r="B215" s="66"/>
      <c r="C215" s="66"/>
      <c r="D215" s="3"/>
      <c r="E215" s="66"/>
      <c r="F215" s="3"/>
      <c r="G215" s="66"/>
      <c r="H215" s="6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66"/>
      <c r="B216" s="66"/>
      <c r="C216" s="66"/>
      <c r="D216" s="3"/>
      <c r="E216" s="66"/>
      <c r="F216" s="3"/>
      <c r="G216" s="66"/>
      <c r="H216" s="6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66"/>
      <c r="B217" s="66"/>
      <c r="C217" s="66"/>
      <c r="D217" s="3"/>
      <c r="E217" s="66"/>
      <c r="F217" s="3"/>
      <c r="G217" s="66"/>
      <c r="H217" s="6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66"/>
      <c r="B218" s="66"/>
      <c r="C218" s="66"/>
      <c r="D218" s="3"/>
      <c r="E218" s="66"/>
      <c r="F218" s="3"/>
      <c r="G218" s="66"/>
      <c r="H218" s="6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66"/>
      <c r="B219" s="66"/>
      <c r="C219" s="66"/>
      <c r="D219" s="3"/>
      <c r="E219" s="66"/>
      <c r="F219" s="3"/>
      <c r="G219" s="66"/>
      <c r="H219" s="6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66"/>
      <c r="B220" s="66"/>
      <c r="C220" s="66"/>
      <c r="D220" s="3"/>
      <c r="E220" s="66"/>
      <c r="F220" s="3"/>
      <c r="G220" s="66"/>
      <c r="H220" s="6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66"/>
      <c r="B221" s="66"/>
      <c r="C221" s="66"/>
      <c r="D221" s="3"/>
      <c r="E221" s="66"/>
      <c r="F221" s="3"/>
      <c r="G221" s="66"/>
      <c r="H221" s="6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66"/>
      <c r="B222" s="66"/>
      <c r="C222" s="66"/>
      <c r="D222" s="3"/>
      <c r="E222" s="66"/>
      <c r="F222" s="3"/>
      <c r="G222" s="66"/>
      <c r="H222" s="6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66"/>
      <c r="B223" s="66"/>
      <c r="C223" s="66"/>
      <c r="D223" s="3"/>
      <c r="E223" s="66"/>
      <c r="F223" s="3"/>
      <c r="G223" s="66"/>
      <c r="H223" s="6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66"/>
      <c r="B224" s="66"/>
      <c r="C224" s="66"/>
      <c r="D224" s="3"/>
      <c r="E224" s="66"/>
      <c r="F224" s="3"/>
      <c r="G224" s="66"/>
      <c r="H224" s="6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66"/>
      <c r="B225" s="66"/>
      <c r="C225" s="66"/>
      <c r="D225" s="3"/>
      <c r="E225" s="66"/>
      <c r="F225" s="3"/>
      <c r="G225" s="66"/>
      <c r="H225" s="6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66"/>
      <c r="B226" s="66"/>
      <c r="C226" s="66"/>
      <c r="D226" s="3"/>
      <c r="E226" s="66"/>
      <c r="F226" s="3"/>
      <c r="G226" s="66"/>
      <c r="H226" s="6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66"/>
      <c r="B227" s="66"/>
      <c r="C227" s="66"/>
      <c r="D227" s="3"/>
      <c r="E227" s="66"/>
      <c r="F227" s="3"/>
      <c r="G227" s="66"/>
      <c r="H227" s="6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66"/>
      <c r="B228" s="66"/>
      <c r="C228" s="66"/>
      <c r="D228" s="3"/>
      <c r="E228" s="66"/>
      <c r="F228" s="3"/>
      <c r="G228" s="66"/>
      <c r="H228" s="6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66"/>
      <c r="B229" s="66"/>
      <c r="C229" s="66"/>
      <c r="D229" s="3"/>
      <c r="E229" s="66"/>
      <c r="F229" s="3"/>
      <c r="G229" s="66"/>
      <c r="H229" s="6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66"/>
      <c r="B230" s="66"/>
      <c r="C230" s="66"/>
      <c r="D230" s="3"/>
      <c r="E230" s="66"/>
      <c r="F230" s="3"/>
      <c r="G230" s="66"/>
      <c r="H230" s="6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66"/>
      <c r="B231" s="66"/>
      <c r="C231" s="66"/>
      <c r="D231" s="3"/>
      <c r="E231" s="66"/>
      <c r="F231" s="3"/>
      <c r="G231" s="66"/>
      <c r="H231" s="6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66"/>
      <c r="B232" s="66"/>
      <c r="C232" s="66"/>
      <c r="D232" s="3"/>
      <c r="E232" s="66"/>
      <c r="F232" s="3"/>
      <c r="G232" s="66"/>
      <c r="H232" s="6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66"/>
      <c r="B233" s="66"/>
      <c r="C233" s="66"/>
      <c r="D233" s="3"/>
      <c r="E233" s="66"/>
      <c r="F233" s="3"/>
      <c r="G233" s="66"/>
      <c r="H233" s="6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66"/>
      <c r="B234" s="66"/>
      <c r="C234" s="66"/>
      <c r="D234" s="3"/>
      <c r="E234" s="66"/>
      <c r="F234" s="3"/>
      <c r="G234" s="66"/>
      <c r="H234" s="6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66"/>
      <c r="B235" s="66"/>
      <c r="C235" s="66"/>
      <c r="D235" s="3"/>
      <c r="E235" s="66"/>
      <c r="F235" s="3"/>
      <c r="G235" s="66"/>
      <c r="H235" s="6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66"/>
      <c r="B236" s="66"/>
      <c r="C236" s="66"/>
      <c r="D236" s="3"/>
      <c r="E236" s="66"/>
      <c r="F236" s="3"/>
      <c r="G236" s="66"/>
      <c r="H236" s="6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66"/>
      <c r="B237" s="66"/>
      <c r="C237" s="66"/>
      <c r="D237" s="3"/>
      <c r="E237" s="66"/>
      <c r="F237" s="3"/>
      <c r="G237" s="66"/>
      <c r="H237" s="6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66"/>
      <c r="B238" s="66"/>
      <c r="C238" s="66"/>
      <c r="D238" s="3"/>
      <c r="E238" s="66"/>
      <c r="F238" s="3"/>
      <c r="G238" s="66"/>
      <c r="H238" s="6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66"/>
      <c r="B239" s="66"/>
      <c r="C239" s="66"/>
      <c r="D239" s="3"/>
      <c r="E239" s="66"/>
      <c r="F239" s="3"/>
      <c r="G239" s="66"/>
      <c r="H239" s="6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66"/>
      <c r="B240" s="66"/>
      <c r="C240" s="66"/>
      <c r="D240" s="3"/>
      <c r="E240" s="66"/>
      <c r="F240" s="3"/>
      <c r="G240" s="66"/>
      <c r="H240" s="6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66"/>
      <c r="B241" s="66"/>
      <c r="C241" s="66"/>
      <c r="D241" s="3"/>
      <c r="E241" s="66"/>
      <c r="F241" s="3"/>
      <c r="G241" s="66"/>
      <c r="H241" s="6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66"/>
      <c r="B242" s="66"/>
      <c r="C242" s="66"/>
      <c r="D242" s="3"/>
      <c r="E242" s="66"/>
      <c r="F242" s="3"/>
      <c r="G242" s="66"/>
      <c r="H242" s="6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66"/>
      <c r="B243" s="66"/>
      <c r="C243" s="66"/>
      <c r="D243" s="3"/>
      <c r="E243" s="66"/>
      <c r="F243" s="3"/>
      <c r="G243" s="66"/>
      <c r="H243" s="6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66"/>
      <c r="B244" s="66"/>
      <c r="C244" s="66"/>
      <c r="D244" s="3"/>
      <c r="E244" s="66"/>
      <c r="F244" s="3"/>
      <c r="G244" s="66"/>
      <c r="H244" s="6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66"/>
      <c r="B245" s="66"/>
      <c r="C245" s="66"/>
      <c r="D245" s="3"/>
      <c r="E245" s="66"/>
      <c r="F245" s="3"/>
      <c r="G245" s="66"/>
      <c r="H245" s="6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66"/>
      <c r="B246" s="66"/>
      <c r="C246" s="66"/>
      <c r="D246" s="3"/>
      <c r="E246" s="66"/>
      <c r="F246" s="3"/>
      <c r="G246" s="66"/>
      <c r="H246" s="6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66"/>
      <c r="B247" s="66"/>
      <c r="C247" s="66"/>
      <c r="D247" s="3"/>
      <c r="E247" s="66"/>
      <c r="F247" s="3"/>
      <c r="G247" s="66"/>
      <c r="H247" s="6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66"/>
      <c r="B248" s="66"/>
      <c r="C248" s="66"/>
      <c r="D248" s="3"/>
      <c r="E248" s="66"/>
      <c r="F248" s="3"/>
      <c r="G248" s="66"/>
      <c r="H248" s="6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66"/>
      <c r="B249" s="66"/>
      <c r="C249" s="66"/>
      <c r="D249" s="3"/>
      <c r="E249" s="66"/>
      <c r="F249" s="3"/>
      <c r="G249" s="66"/>
      <c r="H249" s="6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66"/>
      <c r="B250" s="66"/>
      <c r="C250" s="66"/>
      <c r="D250" s="3"/>
      <c r="E250" s="66"/>
      <c r="F250" s="3"/>
      <c r="G250" s="66"/>
      <c r="H250" s="6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66"/>
      <c r="B251" s="66"/>
      <c r="C251" s="66"/>
      <c r="D251" s="3"/>
      <c r="E251" s="66"/>
      <c r="F251" s="3"/>
      <c r="G251" s="66"/>
      <c r="H251" s="6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66"/>
      <c r="B252" s="66"/>
      <c r="C252" s="66"/>
      <c r="D252" s="3"/>
      <c r="E252" s="66"/>
      <c r="F252" s="3"/>
      <c r="G252" s="66"/>
      <c r="H252" s="6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66"/>
      <c r="B253" s="66"/>
      <c r="C253" s="66"/>
      <c r="D253" s="3"/>
      <c r="E253" s="66"/>
      <c r="F253" s="3"/>
      <c r="G253" s="66"/>
      <c r="H253" s="6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66"/>
      <c r="B254" s="66"/>
      <c r="C254" s="66"/>
      <c r="D254" s="3"/>
      <c r="E254" s="66"/>
      <c r="F254" s="3"/>
      <c r="G254" s="66"/>
      <c r="H254" s="6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66"/>
      <c r="B255" s="66"/>
      <c r="C255" s="66"/>
      <c r="D255" s="3"/>
      <c r="E255" s="66"/>
      <c r="F255" s="3"/>
      <c r="G255" s="66"/>
      <c r="H255" s="6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66"/>
      <c r="B256" s="66"/>
      <c r="C256" s="66"/>
      <c r="D256" s="3"/>
      <c r="E256" s="66"/>
      <c r="F256" s="3"/>
      <c r="G256" s="66"/>
      <c r="H256" s="6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66"/>
      <c r="B257" s="66"/>
      <c r="C257" s="66"/>
      <c r="D257" s="3"/>
      <c r="E257" s="66"/>
      <c r="F257" s="3"/>
      <c r="G257" s="66"/>
      <c r="H257" s="6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66"/>
      <c r="B258" s="66"/>
      <c r="C258" s="66"/>
      <c r="D258" s="3"/>
      <c r="E258" s="66"/>
      <c r="F258" s="3"/>
      <c r="G258" s="66"/>
      <c r="H258" s="6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66"/>
      <c r="B259" s="66"/>
      <c r="C259" s="66"/>
      <c r="D259" s="3"/>
      <c r="E259" s="66"/>
      <c r="F259" s="3"/>
      <c r="G259" s="66"/>
      <c r="H259" s="6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66"/>
      <c r="B260" s="66"/>
      <c r="C260" s="66"/>
      <c r="D260" s="3"/>
      <c r="E260" s="66"/>
      <c r="F260" s="3"/>
      <c r="G260" s="66"/>
      <c r="H260" s="6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66"/>
      <c r="B261" s="66"/>
      <c r="C261" s="66"/>
      <c r="D261" s="3"/>
      <c r="E261" s="66"/>
      <c r="F261" s="3"/>
      <c r="G261" s="66"/>
      <c r="H261" s="6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66"/>
      <c r="B262" s="66"/>
      <c r="C262" s="66"/>
      <c r="D262" s="3"/>
      <c r="E262" s="66"/>
      <c r="F262" s="3"/>
      <c r="G262" s="66"/>
      <c r="H262" s="6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66"/>
      <c r="B263" s="66"/>
      <c r="C263" s="66"/>
      <c r="D263" s="3"/>
      <c r="E263" s="66"/>
      <c r="F263" s="3"/>
      <c r="G263" s="66"/>
      <c r="H263" s="6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66"/>
      <c r="B264" s="66"/>
      <c r="C264" s="66"/>
      <c r="D264" s="3"/>
      <c r="E264" s="66"/>
      <c r="F264" s="3"/>
      <c r="G264" s="66"/>
      <c r="H264" s="6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66"/>
      <c r="B265" s="66"/>
      <c r="C265" s="66"/>
      <c r="D265" s="3"/>
      <c r="E265" s="66"/>
      <c r="F265" s="3"/>
      <c r="G265" s="66"/>
      <c r="H265" s="6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66"/>
      <c r="B266" s="66"/>
      <c r="C266" s="66"/>
      <c r="D266" s="3"/>
      <c r="E266" s="66"/>
      <c r="F266" s="3"/>
      <c r="G266" s="66"/>
      <c r="H266" s="6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66"/>
      <c r="B267" s="66"/>
      <c r="C267" s="66"/>
      <c r="D267" s="3"/>
      <c r="E267" s="66"/>
      <c r="F267" s="3"/>
      <c r="G267" s="66"/>
      <c r="H267" s="6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66"/>
      <c r="B268" s="66"/>
      <c r="C268" s="66"/>
      <c r="D268" s="3"/>
      <c r="E268" s="66"/>
      <c r="F268" s="3"/>
      <c r="G268" s="66"/>
      <c r="H268" s="6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66"/>
      <c r="B269" s="66"/>
      <c r="C269" s="66"/>
      <c r="D269" s="3"/>
      <c r="E269" s="66"/>
      <c r="F269" s="3"/>
      <c r="G269" s="66"/>
      <c r="H269" s="6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66"/>
      <c r="B270" s="66"/>
      <c r="C270" s="66"/>
      <c r="D270" s="3"/>
      <c r="E270" s="66"/>
      <c r="F270" s="3"/>
      <c r="G270" s="66"/>
      <c r="H270" s="6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66"/>
      <c r="B271" s="66"/>
      <c r="C271" s="66"/>
      <c r="D271" s="3"/>
      <c r="E271" s="66"/>
      <c r="F271" s="3"/>
      <c r="G271" s="66"/>
      <c r="H271" s="6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66"/>
      <c r="B272" s="66"/>
      <c r="C272" s="66"/>
      <c r="D272" s="3"/>
      <c r="E272" s="66"/>
      <c r="F272" s="3"/>
      <c r="G272" s="66"/>
      <c r="H272" s="6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66"/>
      <c r="B273" s="66"/>
      <c r="C273" s="66"/>
      <c r="D273" s="3"/>
      <c r="E273" s="66"/>
      <c r="F273" s="3"/>
      <c r="G273" s="66"/>
      <c r="H273" s="6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66"/>
      <c r="B274" s="66"/>
      <c r="C274" s="66"/>
      <c r="D274" s="3"/>
      <c r="E274" s="66"/>
      <c r="F274" s="3"/>
      <c r="G274" s="66"/>
      <c r="H274" s="6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66"/>
      <c r="B275" s="66"/>
      <c r="C275" s="66"/>
      <c r="D275" s="3"/>
      <c r="E275" s="66"/>
      <c r="F275" s="3"/>
      <c r="G275" s="66"/>
      <c r="H275" s="6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66"/>
      <c r="B276" s="66"/>
      <c r="C276" s="66"/>
      <c r="D276" s="3"/>
      <c r="E276" s="66"/>
      <c r="F276" s="3"/>
      <c r="G276" s="66"/>
      <c r="H276" s="6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66"/>
      <c r="B277" s="66"/>
      <c r="C277" s="66"/>
      <c r="D277" s="3"/>
      <c r="E277" s="66"/>
      <c r="F277" s="3"/>
      <c r="G277" s="66"/>
      <c r="H277" s="6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66"/>
      <c r="B278" s="66"/>
      <c r="C278" s="66"/>
      <c r="D278" s="3"/>
      <c r="E278" s="66"/>
      <c r="F278" s="3"/>
      <c r="G278" s="66"/>
      <c r="H278" s="6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66"/>
      <c r="B279" s="66"/>
      <c r="C279" s="66"/>
      <c r="D279" s="3"/>
      <c r="E279" s="66"/>
      <c r="F279" s="3"/>
      <c r="G279" s="66"/>
      <c r="H279" s="6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66"/>
      <c r="B280" s="66"/>
      <c r="C280" s="66"/>
      <c r="D280" s="3"/>
      <c r="E280" s="66"/>
      <c r="F280" s="3"/>
      <c r="G280" s="66"/>
      <c r="H280" s="6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66"/>
      <c r="B281" s="66"/>
      <c r="C281" s="66"/>
      <c r="D281" s="3"/>
      <c r="E281" s="66"/>
      <c r="F281" s="3"/>
      <c r="G281" s="66"/>
      <c r="H281" s="6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66"/>
      <c r="B282" s="66"/>
      <c r="C282" s="66"/>
      <c r="D282" s="3"/>
      <c r="E282" s="66"/>
      <c r="F282" s="3"/>
      <c r="G282" s="66"/>
      <c r="H282" s="6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66"/>
      <c r="B283" s="66"/>
      <c r="C283" s="66"/>
      <c r="D283" s="3"/>
      <c r="E283" s="66"/>
      <c r="F283" s="3"/>
      <c r="G283" s="66"/>
      <c r="H283" s="6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66"/>
      <c r="B284" s="66"/>
      <c r="C284" s="66"/>
      <c r="D284" s="3"/>
      <c r="E284" s="66"/>
      <c r="F284" s="3"/>
      <c r="G284" s="66"/>
      <c r="H284" s="6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66"/>
      <c r="B285" s="66"/>
      <c r="C285" s="66"/>
      <c r="D285" s="3"/>
      <c r="E285" s="66"/>
      <c r="F285" s="3"/>
      <c r="G285" s="66"/>
      <c r="H285" s="6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66"/>
      <c r="B286" s="66"/>
      <c r="C286" s="66"/>
      <c r="D286" s="3"/>
      <c r="E286" s="66"/>
      <c r="F286" s="3"/>
      <c r="G286" s="66"/>
      <c r="H286" s="6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66"/>
      <c r="B287" s="66"/>
      <c r="C287" s="66"/>
      <c r="D287" s="3"/>
      <c r="E287" s="66"/>
      <c r="F287" s="3"/>
      <c r="G287" s="66"/>
      <c r="H287" s="6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66"/>
      <c r="B288" s="66"/>
      <c r="C288" s="66"/>
      <c r="D288" s="3"/>
      <c r="E288" s="66"/>
      <c r="F288" s="3"/>
      <c r="G288" s="66"/>
      <c r="H288" s="6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66"/>
      <c r="B289" s="66"/>
      <c r="C289" s="66"/>
      <c r="D289" s="3"/>
      <c r="E289" s="66"/>
      <c r="F289" s="3"/>
      <c r="G289" s="66"/>
      <c r="H289" s="6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66"/>
      <c r="B290" s="66"/>
      <c r="C290" s="66"/>
      <c r="D290" s="3"/>
      <c r="E290" s="66"/>
      <c r="F290" s="3"/>
      <c r="G290" s="66"/>
      <c r="H290" s="6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66"/>
      <c r="B291" s="66"/>
      <c r="C291" s="66"/>
      <c r="D291" s="3"/>
      <c r="E291" s="66"/>
      <c r="F291" s="3"/>
      <c r="G291" s="66"/>
      <c r="H291" s="6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66"/>
      <c r="B292" s="66"/>
      <c r="C292" s="66"/>
      <c r="D292" s="3"/>
      <c r="E292" s="66"/>
      <c r="F292" s="3"/>
      <c r="G292" s="66"/>
      <c r="H292" s="6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66"/>
      <c r="B293" s="66"/>
      <c r="C293" s="66"/>
      <c r="D293" s="3"/>
      <c r="E293" s="66"/>
      <c r="F293" s="3"/>
      <c r="G293" s="66"/>
      <c r="H293" s="6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66"/>
      <c r="B294" s="66"/>
      <c r="C294" s="66"/>
      <c r="D294" s="3"/>
      <c r="E294" s="66"/>
      <c r="F294" s="3"/>
      <c r="G294" s="66"/>
      <c r="H294" s="6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66"/>
      <c r="B295" s="66"/>
      <c r="C295" s="66"/>
      <c r="D295" s="3"/>
      <c r="E295" s="66"/>
      <c r="F295" s="3"/>
      <c r="G295" s="66"/>
      <c r="H295" s="6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66"/>
      <c r="B296" s="66"/>
      <c r="C296" s="66"/>
      <c r="D296" s="3"/>
      <c r="E296" s="66"/>
      <c r="F296" s="3"/>
      <c r="G296" s="66"/>
      <c r="H296" s="6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66"/>
      <c r="B297" s="66"/>
      <c r="C297" s="66"/>
      <c r="D297" s="3"/>
      <c r="E297" s="66"/>
      <c r="F297" s="3"/>
      <c r="G297" s="66"/>
      <c r="H297" s="6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66"/>
      <c r="B298" s="66"/>
      <c r="C298" s="66"/>
      <c r="D298" s="3"/>
      <c r="E298" s="66"/>
      <c r="F298" s="3"/>
      <c r="G298" s="66"/>
      <c r="H298" s="6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66"/>
      <c r="B299" s="66"/>
      <c r="C299" s="66"/>
      <c r="D299" s="3"/>
      <c r="E299" s="66"/>
      <c r="F299" s="3"/>
      <c r="G299" s="66"/>
      <c r="H299" s="6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66"/>
      <c r="B300" s="66"/>
      <c r="C300" s="66"/>
      <c r="D300" s="3"/>
      <c r="E300" s="66"/>
      <c r="F300" s="3"/>
      <c r="G300" s="66"/>
      <c r="H300" s="6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66"/>
      <c r="B301" s="66"/>
      <c r="C301" s="66"/>
      <c r="D301" s="3"/>
      <c r="E301" s="66"/>
      <c r="F301" s="3"/>
      <c r="G301" s="66"/>
      <c r="H301" s="6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66"/>
      <c r="B302" s="66"/>
      <c r="C302" s="66"/>
      <c r="D302" s="3"/>
      <c r="E302" s="66"/>
      <c r="F302" s="3"/>
      <c r="G302" s="66"/>
      <c r="H302" s="6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66"/>
      <c r="B303" s="66"/>
      <c r="C303" s="66"/>
      <c r="D303" s="3"/>
      <c r="E303" s="66"/>
      <c r="F303" s="3"/>
      <c r="G303" s="66"/>
      <c r="H303" s="6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66"/>
      <c r="B304" s="66"/>
      <c r="C304" s="66"/>
      <c r="D304" s="3"/>
      <c r="E304" s="66"/>
      <c r="F304" s="3"/>
      <c r="G304" s="66"/>
      <c r="H304" s="6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66"/>
      <c r="B305" s="66"/>
      <c r="C305" s="66"/>
      <c r="D305" s="3"/>
      <c r="E305" s="66"/>
      <c r="F305" s="3"/>
      <c r="G305" s="66"/>
      <c r="H305" s="6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66"/>
      <c r="B306" s="66"/>
      <c r="C306" s="66"/>
      <c r="D306" s="3"/>
      <c r="E306" s="66"/>
      <c r="F306" s="3"/>
      <c r="G306" s="66"/>
      <c r="H306" s="6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66"/>
      <c r="B307" s="66"/>
      <c r="C307" s="66"/>
      <c r="D307" s="3"/>
      <c r="E307" s="66"/>
      <c r="F307" s="3"/>
      <c r="G307" s="66"/>
      <c r="H307" s="6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66"/>
      <c r="B308" s="66"/>
      <c r="C308" s="66"/>
      <c r="D308" s="3"/>
      <c r="E308" s="66"/>
      <c r="F308" s="3"/>
      <c r="G308" s="66"/>
      <c r="H308" s="6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66"/>
      <c r="B309" s="66"/>
      <c r="C309" s="66"/>
      <c r="D309" s="3"/>
      <c r="E309" s="66"/>
      <c r="F309" s="3"/>
      <c r="G309" s="66"/>
      <c r="H309" s="6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66"/>
      <c r="B310" s="66"/>
      <c r="C310" s="66"/>
      <c r="D310" s="3"/>
      <c r="E310" s="66"/>
      <c r="F310" s="3"/>
      <c r="G310" s="66"/>
      <c r="H310" s="6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"/>
    <row r="312" spans="1:26" ht="15.75" customHeight="1" x14ac:dyDescent="0.2"/>
    <row r="313" spans="1:26" ht="15.75" customHeight="1" x14ac:dyDescent="0.2"/>
    <row r="314" spans="1:26" ht="15.75" customHeight="1" x14ac:dyDescent="0.2"/>
    <row r="315" spans="1:26" ht="15.75" customHeight="1" x14ac:dyDescent="0.2"/>
    <row r="316" spans="1:26" ht="15.75" customHeight="1" x14ac:dyDescent="0.2"/>
    <row r="317" spans="1:26" ht="15.75" customHeight="1" x14ac:dyDescent="0.2"/>
    <row r="318" spans="1:26" ht="15.75" customHeight="1" x14ac:dyDescent="0.2"/>
    <row r="319" spans="1:26" ht="15.75" customHeight="1" x14ac:dyDescent="0.2"/>
    <row r="320" spans="1:2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</sheetData>
  <mergeCells count="13">
    <mergeCell ref="B108:C108"/>
    <mergeCell ref="H2:J2"/>
    <mergeCell ref="B4:J4"/>
    <mergeCell ref="B5:J5"/>
    <mergeCell ref="B6:J6"/>
    <mergeCell ref="B8:D8"/>
    <mergeCell ref="E8:J8"/>
    <mergeCell ref="B88:C88"/>
    <mergeCell ref="B90:D90"/>
    <mergeCell ref="E90:J90"/>
    <mergeCell ref="B98:C98"/>
    <mergeCell ref="B100:D100"/>
    <mergeCell ref="E100:J100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Юрій новачинський</dc:creator>
  <cp:lastModifiedBy>Новачинський</cp:lastModifiedBy>
  <cp:lastPrinted>2020-09-22T13:48:06Z</cp:lastPrinted>
  <dcterms:created xsi:type="dcterms:W3CDTF">2020-09-07T09:44:37Z</dcterms:created>
  <dcterms:modified xsi:type="dcterms:W3CDTF">2020-10-22T08:23:23Z</dcterms:modified>
</cp:coreProperties>
</file>