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7" i="1" l="1"/>
  <c r="G87" i="1"/>
  <c r="P86" i="1"/>
  <c r="P87" i="1" s="1"/>
  <c r="M86" i="1"/>
  <c r="M87" i="1" s="1"/>
  <c r="J84" i="1"/>
  <c r="G84" i="1"/>
  <c r="P83" i="1"/>
  <c r="R83" i="1" s="1"/>
  <c r="M83" i="1"/>
  <c r="Q83" i="1" s="1"/>
  <c r="S83" i="1" s="1"/>
  <c r="Q82" i="1"/>
  <c r="P82" i="1"/>
  <c r="P84" i="1" s="1"/>
  <c r="M82" i="1"/>
  <c r="R81" i="1"/>
  <c r="M81" i="1"/>
  <c r="M84" i="1" s="1"/>
  <c r="G79" i="1"/>
  <c r="R78" i="1"/>
  <c r="P78" i="1"/>
  <c r="M78" i="1"/>
  <c r="J78" i="1"/>
  <c r="G78" i="1"/>
  <c r="Q78" i="1" s="1"/>
  <c r="S78" i="1" s="1"/>
  <c r="P77" i="1"/>
  <c r="P79" i="1" s="1"/>
  <c r="M77" i="1"/>
  <c r="M79" i="1" s="1"/>
  <c r="J77" i="1"/>
  <c r="R77" i="1" s="1"/>
  <c r="G77" i="1"/>
  <c r="Q77" i="1" s="1"/>
  <c r="S77" i="1" s="1"/>
  <c r="R76" i="1"/>
  <c r="R79" i="1" s="1"/>
  <c r="P76" i="1"/>
  <c r="M76" i="1"/>
  <c r="J76" i="1"/>
  <c r="G76" i="1"/>
  <c r="Q76" i="1" s="1"/>
  <c r="P74" i="1"/>
  <c r="J74" i="1"/>
  <c r="G74" i="1"/>
  <c r="R73" i="1"/>
  <c r="S73" i="1" s="1"/>
  <c r="Q73" i="1"/>
  <c r="M73" i="1"/>
  <c r="J73" i="1"/>
  <c r="G73" i="1"/>
  <c r="R72" i="1"/>
  <c r="P72" i="1"/>
  <c r="M72" i="1"/>
  <c r="M74" i="1" s="1"/>
  <c r="J72" i="1"/>
  <c r="G72" i="1"/>
  <c r="Q72" i="1" s="1"/>
  <c r="S72" i="1" s="1"/>
  <c r="R71" i="1"/>
  <c r="R74" i="1" s="1"/>
  <c r="Q71" i="1"/>
  <c r="M71" i="1"/>
  <c r="G71" i="1"/>
  <c r="P68" i="1"/>
  <c r="R68" i="1" s="1"/>
  <c r="M68" i="1"/>
  <c r="Q68" i="1" s="1"/>
  <c r="S68" i="1" s="1"/>
  <c r="J68" i="1"/>
  <c r="G68" i="1"/>
  <c r="P67" i="1"/>
  <c r="M67" i="1"/>
  <c r="J67" i="1"/>
  <c r="R67" i="1" s="1"/>
  <c r="G67" i="1"/>
  <c r="Q67" i="1" s="1"/>
  <c r="S67" i="1" s="1"/>
  <c r="P66" i="1"/>
  <c r="P69" i="1" s="1"/>
  <c r="M66" i="1"/>
  <c r="Q66" i="1" s="1"/>
  <c r="J66" i="1"/>
  <c r="G66" i="1"/>
  <c r="P63" i="1"/>
  <c r="R63" i="1" s="1"/>
  <c r="M63" i="1"/>
  <c r="Q63" i="1" s="1"/>
  <c r="S63" i="1" s="1"/>
  <c r="J63" i="1"/>
  <c r="G63" i="1"/>
  <c r="P62" i="1"/>
  <c r="M62" i="1"/>
  <c r="J62" i="1"/>
  <c r="R62" i="1" s="1"/>
  <c r="G62" i="1"/>
  <c r="Q62" i="1" s="1"/>
  <c r="S62" i="1" s="1"/>
  <c r="P61" i="1"/>
  <c r="P64" i="1" s="1"/>
  <c r="M61" i="1"/>
  <c r="Q61" i="1" s="1"/>
  <c r="J61" i="1"/>
  <c r="G61" i="1"/>
  <c r="P58" i="1"/>
  <c r="R58" i="1" s="1"/>
  <c r="M58" i="1"/>
  <c r="Q58" i="1" s="1"/>
  <c r="J58" i="1"/>
  <c r="G58" i="1"/>
  <c r="P57" i="1"/>
  <c r="M57" i="1"/>
  <c r="J57" i="1"/>
  <c r="R57" i="1" s="1"/>
  <c r="G57" i="1"/>
  <c r="Q57" i="1" s="1"/>
  <c r="S57" i="1" s="1"/>
  <c r="P56" i="1"/>
  <c r="R56" i="1" s="1"/>
  <c r="M56" i="1"/>
  <c r="Q56" i="1" s="1"/>
  <c r="S56" i="1" s="1"/>
  <c r="J56" i="1"/>
  <c r="G56" i="1"/>
  <c r="P55" i="1"/>
  <c r="P59" i="1" s="1"/>
  <c r="M55" i="1"/>
  <c r="M59" i="1" s="1"/>
  <c r="J55" i="1"/>
  <c r="R55" i="1" s="1"/>
  <c r="R59" i="1" s="1"/>
  <c r="G55" i="1"/>
  <c r="Q55" i="1" s="1"/>
  <c r="M53" i="1"/>
  <c r="P52" i="1"/>
  <c r="M52" i="1"/>
  <c r="J52" i="1"/>
  <c r="R52" i="1" s="1"/>
  <c r="G52" i="1"/>
  <c r="Q52" i="1" s="1"/>
  <c r="S52" i="1" s="1"/>
  <c r="P51" i="1"/>
  <c r="P53" i="1" s="1"/>
  <c r="M51" i="1"/>
  <c r="Q51" i="1" s="1"/>
  <c r="J51" i="1"/>
  <c r="G51" i="1"/>
  <c r="P50" i="1"/>
  <c r="M50" i="1"/>
  <c r="J50" i="1"/>
  <c r="J53" i="1" s="1"/>
  <c r="G50" i="1"/>
  <c r="G53" i="1" s="1"/>
  <c r="P48" i="1"/>
  <c r="M48" i="1"/>
  <c r="P47" i="1"/>
  <c r="M47" i="1"/>
  <c r="J47" i="1"/>
  <c r="R47" i="1" s="1"/>
  <c r="G47" i="1"/>
  <c r="Q47" i="1" s="1"/>
  <c r="S47" i="1" s="1"/>
  <c r="J46" i="1"/>
  <c r="J48" i="1" s="1"/>
  <c r="G46" i="1"/>
  <c r="G48" i="1" s="1"/>
  <c r="R43" i="1"/>
  <c r="P43" i="1"/>
  <c r="M43" i="1"/>
  <c r="Q43" i="1" s="1"/>
  <c r="S43" i="1" s="1"/>
  <c r="R42" i="1"/>
  <c r="P42" i="1"/>
  <c r="M42" i="1"/>
  <c r="Q42" i="1" s="1"/>
  <c r="Q41" i="1"/>
  <c r="P41" i="1"/>
  <c r="R41" i="1" s="1"/>
  <c r="R40" i="1" s="1"/>
  <c r="M41" i="1"/>
  <c r="P40" i="1"/>
  <c r="M40" i="1"/>
  <c r="P39" i="1"/>
  <c r="R39" i="1" s="1"/>
  <c r="M39" i="1"/>
  <c r="Q39" i="1" s="1"/>
  <c r="S39" i="1" s="1"/>
  <c r="R38" i="1"/>
  <c r="P38" i="1"/>
  <c r="M38" i="1"/>
  <c r="Q38" i="1" s="1"/>
  <c r="S38" i="1" s="1"/>
  <c r="P37" i="1"/>
  <c r="P36" i="1" s="1"/>
  <c r="M37" i="1"/>
  <c r="M36" i="1" s="1"/>
  <c r="P35" i="1"/>
  <c r="M35" i="1"/>
  <c r="J35" i="1"/>
  <c r="R35" i="1" s="1"/>
  <c r="G35" i="1"/>
  <c r="Q35" i="1" s="1"/>
  <c r="S35" i="1" s="1"/>
  <c r="R34" i="1"/>
  <c r="P34" i="1"/>
  <c r="M34" i="1"/>
  <c r="J34" i="1"/>
  <c r="G34" i="1"/>
  <c r="Q34" i="1" s="1"/>
  <c r="S34" i="1" s="1"/>
  <c r="P33" i="1"/>
  <c r="M33" i="1"/>
  <c r="J33" i="1"/>
  <c r="R33" i="1" s="1"/>
  <c r="G33" i="1"/>
  <c r="Q33" i="1" s="1"/>
  <c r="S33" i="1" s="1"/>
  <c r="R32" i="1"/>
  <c r="P32" i="1"/>
  <c r="M32" i="1"/>
  <c r="J32" i="1"/>
  <c r="G32" i="1"/>
  <c r="Q32" i="1" s="1"/>
  <c r="S32" i="1" s="1"/>
  <c r="P31" i="1"/>
  <c r="M31" i="1"/>
  <c r="J31" i="1"/>
  <c r="R31" i="1" s="1"/>
  <c r="G31" i="1"/>
  <c r="Q31" i="1" s="1"/>
  <c r="S31" i="1" s="1"/>
  <c r="R30" i="1"/>
  <c r="P30" i="1"/>
  <c r="M30" i="1"/>
  <c r="J30" i="1"/>
  <c r="G30" i="1"/>
  <c r="Q30" i="1" s="1"/>
  <c r="S30" i="1" s="1"/>
  <c r="P29" i="1"/>
  <c r="M29" i="1"/>
  <c r="J29" i="1"/>
  <c r="R29" i="1" s="1"/>
  <c r="G29" i="1"/>
  <c r="Q29" i="1" s="1"/>
  <c r="R28" i="1"/>
  <c r="M28" i="1"/>
  <c r="J28" i="1"/>
  <c r="G28" i="1"/>
  <c r="Q28" i="1" s="1"/>
  <c r="S28" i="1" s="1"/>
  <c r="P27" i="1"/>
  <c r="P26" i="1" s="1"/>
  <c r="M27" i="1"/>
  <c r="M26" i="1" s="1"/>
  <c r="J27" i="1"/>
  <c r="J26" i="1" s="1"/>
  <c r="J44" i="1" s="1"/>
  <c r="G27" i="1"/>
  <c r="G26" i="1" s="1"/>
  <c r="G44" i="1" s="1"/>
  <c r="M22" i="1"/>
  <c r="G22" i="1"/>
  <c r="Q21" i="1"/>
  <c r="Q22" i="1" s="1"/>
  <c r="Q64" i="1" l="1"/>
  <c r="S42" i="1"/>
  <c r="Q40" i="1"/>
  <c r="M44" i="1"/>
  <c r="M88" i="1" s="1"/>
  <c r="M90" i="1" s="1"/>
  <c r="S82" i="1"/>
  <c r="Q79" i="1"/>
  <c r="S76" i="1"/>
  <c r="S79" i="1" s="1"/>
  <c r="G88" i="1"/>
  <c r="G90" i="1" s="1"/>
  <c r="S51" i="1"/>
  <c r="P21" i="1"/>
  <c r="P22" i="1" s="1"/>
  <c r="P44" i="1"/>
  <c r="P88" i="1" s="1"/>
  <c r="Q69" i="1"/>
  <c r="S66" i="1"/>
  <c r="S69" i="1" s="1"/>
  <c r="S29" i="1"/>
  <c r="S41" i="1"/>
  <c r="S40" i="1" s="1"/>
  <c r="S55" i="1"/>
  <c r="Q59" i="1"/>
  <c r="S58" i="1"/>
  <c r="Q74" i="1"/>
  <c r="R37" i="1"/>
  <c r="R36" i="1" s="1"/>
  <c r="R46" i="1"/>
  <c r="R48" i="1" s="1"/>
  <c r="R51" i="1"/>
  <c r="R61" i="1"/>
  <c r="R64" i="1" s="1"/>
  <c r="R66" i="1"/>
  <c r="R69" i="1" s="1"/>
  <c r="J79" i="1"/>
  <c r="Q37" i="1"/>
  <c r="S71" i="1"/>
  <c r="S74" i="1" s="1"/>
  <c r="Q86" i="1"/>
  <c r="G59" i="1"/>
  <c r="G64" i="1"/>
  <c r="G69" i="1"/>
  <c r="R86" i="1"/>
  <c r="R87" i="1" s="1"/>
  <c r="J59" i="1"/>
  <c r="J88" i="1" s="1"/>
  <c r="J22" i="1" s="1"/>
  <c r="J64" i="1"/>
  <c r="J69" i="1"/>
  <c r="Q27" i="1"/>
  <c r="M64" i="1"/>
  <c r="M69" i="1"/>
  <c r="R82" i="1"/>
  <c r="R84" i="1" s="1"/>
  <c r="Q50" i="1"/>
  <c r="R50" i="1"/>
  <c r="Q81" i="1"/>
  <c r="Q46" i="1"/>
  <c r="R27" i="1"/>
  <c r="R26" i="1" s="1"/>
  <c r="J21" i="1" l="1"/>
  <c r="R21" i="1" s="1"/>
  <c r="J90" i="1"/>
  <c r="S27" i="1"/>
  <c r="S26" i="1" s="1"/>
  <c r="Q26" i="1"/>
  <c r="S59" i="1"/>
  <c r="Q87" i="1"/>
  <c r="S86" i="1"/>
  <c r="S87" i="1" s="1"/>
  <c r="Q36" i="1"/>
  <c r="S37" i="1"/>
  <c r="S36" i="1" s="1"/>
  <c r="R44" i="1"/>
  <c r="R88" i="1" s="1"/>
  <c r="Q48" i="1"/>
  <c r="S46" i="1"/>
  <c r="S48" i="1" s="1"/>
  <c r="S61" i="1"/>
  <c r="S64" i="1" s="1"/>
  <c r="Q84" i="1"/>
  <c r="S81" i="1"/>
  <c r="S84" i="1" s="1"/>
  <c r="R53" i="1"/>
  <c r="S50" i="1"/>
  <c r="S53" i="1" s="1"/>
  <c r="Q53" i="1"/>
  <c r="P90" i="1"/>
  <c r="Q44" i="1" l="1"/>
  <c r="Q88" i="1" s="1"/>
  <c r="Q90" i="1" s="1"/>
  <c r="S44" i="1"/>
  <c r="S88" i="1"/>
  <c r="R22" i="1"/>
  <c r="R90" i="1" s="1"/>
  <c r="S21" i="1"/>
  <c r="S22" i="1" s="1"/>
  <c r="S90" i="1" s="1"/>
</calcChain>
</file>

<file path=xl/sharedStrings.xml><?xml version="1.0" encoding="utf-8"?>
<sst xmlns="http://schemas.openxmlformats.org/spreadsheetml/2006/main" count="253" uniqueCount="153">
  <si>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</si>
  <si>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</si>
  <si>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</si>
  <si>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ТОВАРИСТВО З ОБМЕЖЕНОЮ ВІДПОВІДАЛЬНІСТЮ ТУРИСТИЧНА АГЕНЦІЯ "ПАЛЬМІРА ТРЕВЕЛ ІНСЕНТІВ"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</si>
  <si>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</si>
  <si>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</si>
  <si>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</si>
  <si>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</si>
  <si>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</si>
  <si>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</si>
  <si>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</si>
  <si>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</si>
  <si>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</si>
  <si>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</si>
  <si>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</si>
  <si>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</si>
  <si>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</si>
  <si>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</si>
  <si>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</si>
  <si>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</si>
  <si>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</si>
  <si>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</si>
  <si>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</si>
  <si>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</si>
  <si>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</si>
  <si>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</si>
  <si>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</si>
  <si>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</si>
  <si>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</si>
  <si>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</si>
  <si>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</si>
  <si>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</si>
  <si>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</si>
  <si>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</si>
  <si>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</si>
  <si>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</si>
  <si>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</si>
  <si>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</si>
  <si>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</si>
  <si>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</si>
  <si>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 xml:space="preserve">Тарасюк  Ірина Леонідовна заступник директора </t>
  </si>
  <si>
    <t>місяців</t>
  </si>
  <si>
    <t>1.1.2</t>
  </si>
  <si>
    <t xml:space="preserve">Гадомська Марина Петрівна менеджер </t>
  </si>
  <si>
    <t>1.1.3</t>
  </si>
  <si>
    <t xml:space="preserve">Кулінська Катерина Георгіївна менеджер </t>
  </si>
  <si>
    <t>1.1.4</t>
  </si>
  <si>
    <t xml:space="preserve">Любешкіна Тетяна Юріївна менеджер </t>
  </si>
  <si>
    <t>1.1.5</t>
  </si>
  <si>
    <t xml:space="preserve">Морозюк Ольга Володимирівна менеджер </t>
  </si>
  <si>
    <t>1.1.6</t>
  </si>
  <si>
    <t xml:space="preserve">Нерубащенко  Анастасія Анатоліївна менеджер </t>
  </si>
  <si>
    <t>1.1.7</t>
  </si>
  <si>
    <t xml:space="preserve">Малишева  Анастасія Ігорівна директор </t>
  </si>
  <si>
    <t>1.1.8</t>
  </si>
  <si>
    <t xml:space="preserve">бухгалтер (плануєм) </t>
  </si>
  <si>
    <t>1.1.9</t>
  </si>
  <si>
    <t xml:space="preserve">Чернега Алла Юріївна менеджер </t>
  </si>
  <si>
    <t>1.2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</si>
  <si>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</si>
  <si>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</si>
  <si>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</si>
  <si>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</si>
  <si>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</si>
  <si>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</si>
  <si>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</si>
  <si>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</si>
  <si>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</si>
  <si>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</si>
  <si>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</si>
  <si>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</si>
  <si>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</si>
  <si>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</si>
  <si>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</si>
  <si>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</si>
  <si>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</si>
  <si>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</si>
  <si>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</si>
  <si>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</si>
  <si>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</si>
  <si>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Оренда приміщення за  адресою м. Одеса вул. Жуковського 33 оф.301 63 кв. м.зазначенням метражу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</si>
  <si>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</si>
  <si>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</si>
  <si>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</si>
  <si>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</si>
  <si>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</si>
  <si>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</si>
  <si>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</si>
  <si>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</si>
  <si>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</si>
  <si>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</si>
  <si>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</si>
  <si>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</si>
  <si>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</si>
  <si>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</si>
  <si>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</si>
  <si>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</si>
  <si>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</si>
  <si>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</si>
  <si>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</si>
  <si>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</si>
  <si>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</si>
  <si>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</si>
  <si>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</si>
  <si>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</si>
  <si>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</si>
  <si>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</si>
  <si>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</si>
  <si>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</si>
  <si>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</si>
  <si>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</si>
  <si>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</si>
  <si>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</si>
  <si>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</si>
  <si>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</si>
  <si>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</si>
  <si>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</si>
  <si>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</si>
  <si>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</si>
  <si>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</si>
  <si>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послуги)Доробка та технічна оптимізація веб-сайту, відповідно до вимог замовника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</si>
  <si>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</si>
  <si>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</si>
  <si>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</si>
  <si>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</si>
  <si>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</si>
  <si>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</si>
  <si>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</si>
  <si>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</si>
  <si>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</si>
  <si>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</si>
  <si>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</si>
  <si>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</si>
  <si>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</si>
  <si>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 xml:space="preserve">Реклама підприємства в засобах масової інформації . Фейсбук. Вайбер. Ютуб , виготовлення рекламних листівок.  Виговлення візиток. </t>
  </si>
  <si>
    <t>9.2</t>
  </si>
  <si>
    <t>Отримання сертифіката на директора IATA він необхідний для  співпраці  з Міжнародними  компаніями.</t>
  </si>
  <si>
    <t>9.3</t>
  </si>
  <si>
    <t xml:space="preserve">Курс навчання SMM-менеджер 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</si>
  <si>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</si>
  <si>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</si>
  <si>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</si>
  <si>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</si>
  <si>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</si>
  <si>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</si>
  <si>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</si>
  <si>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</si>
  <si>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</si>
  <si>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</si>
  <si>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</si>
  <si>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</si>
  <si>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 _4____</t>
  </si>
  <si>
    <t>№ 3INT91-26442 від "05" 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</si>
</sst>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</font>
    <font>
      <b/>
      <sz val="10"/>
      <color rgb="FF000000"/>
      <name val="Arial"/>
      <family val="2"/>
      <charset val="204"/>
    </font>
    <font>
      <b/>
      <sz val="11"/>
      <color theme="1"/>
      <name val="Arial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</fills>
  <borders count="7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165" fontId="9" fillId="4" borderId="4" xfId="0" applyNumberFormat="1" applyFont="1" applyFill="1" applyBorder="1" applyAlignment="1">
      <alignment vertical="top" wrapText="1"/>
    </xf>
    <xf numFmtId="3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vertical="top" wrapText="1"/>
    </xf>
    <xf numFmtId="4" fontId="9" fillId="4" borderId="18" xfId="0" applyNumberFormat="1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19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167" fontId="11" fillId="4" borderId="24" xfId="0" applyNumberFormat="1" applyFont="1" applyFill="1" applyBorder="1" applyAlignment="1">
      <alignment vertical="top"/>
    </xf>
    <xf numFmtId="167" fontId="8" fillId="4" borderId="25" xfId="0" applyNumberFormat="1" applyFont="1" applyFill="1" applyBorder="1" applyAlignment="1">
      <alignment horizontal="center" vertical="top"/>
    </xf>
    <xf numFmtId="167" fontId="8" fillId="4" borderId="25" xfId="0" applyNumberFormat="1" applyFont="1" applyFill="1" applyBorder="1" applyAlignment="1">
      <alignment vertical="top"/>
    </xf>
    <xf numFmtId="167" fontId="8" fillId="4" borderId="26" xfId="0" applyNumberFormat="1" applyFont="1" applyFill="1" applyBorder="1" applyAlignment="1">
      <alignment vertical="top"/>
    </xf>
    <xf numFmtId="3" fontId="8" fillId="4" borderId="27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165" fontId="9" fillId="4" borderId="7" xfId="0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vertical="top" wrapText="1"/>
    </xf>
    <xf numFmtId="4" fontId="9" fillId="4" borderId="2" xfId="0" applyNumberFormat="1" applyFont="1" applyFill="1" applyBorder="1" applyAlignment="1">
      <alignment vertical="top" wrapText="1"/>
    </xf>
    <xf numFmtId="4" fontId="9" fillId="4" borderId="3" xfId="0" applyNumberFormat="1" applyFont="1" applyFill="1" applyBorder="1" applyAlignment="1">
      <alignment horizontal="right" vertical="top" wrapText="1"/>
    </xf>
    <xf numFmtId="0" fontId="9" fillId="4" borderId="15" xfId="0" applyFont="1" applyFill="1" applyBorder="1" applyAlignment="1">
      <alignment vertical="top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0" fontId="4" fillId="5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4" xfId="0" applyNumberFormat="1" applyFont="1" applyFill="1" applyBorder="1" applyAlignment="1">
      <alignment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166" fontId="4" fillId="5" borderId="25" xfId="0" applyNumberFormat="1" applyFont="1" applyFill="1" applyBorder="1" applyAlignment="1">
      <alignment horizontal="center" vertical="center" wrapText="1"/>
    </xf>
    <xf numFmtId="3" fontId="4" fillId="5" borderId="25" xfId="0" applyNumberFormat="1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4" fontId="12" fillId="5" borderId="25" xfId="0" applyNumberFormat="1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vertical="center" wrapText="1"/>
    </xf>
    <xf numFmtId="166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horizontal="center" vertical="top" wrapText="1"/>
    </xf>
    <xf numFmtId="166" fontId="13" fillId="0" borderId="35" xfId="0" applyNumberFormat="1" applyFont="1" applyBorder="1" applyAlignment="1">
      <alignment vertical="top" wrapText="1"/>
    </xf>
    <xf numFmtId="166" fontId="5" fillId="0" borderId="34" xfId="0" applyNumberFormat="1" applyFont="1" applyBorder="1" applyAlignment="1">
      <alignment horizontal="center" vertical="top" wrapText="1"/>
    </xf>
    <xf numFmtId="3" fontId="13" fillId="0" borderId="36" xfId="0" applyNumberFormat="1" applyFont="1" applyBorder="1" applyAlignment="1">
      <alignment horizontal="center" vertical="top" wrapText="1"/>
    </xf>
    <xf numFmtId="4" fontId="13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right" vertical="top" wrapText="1"/>
    </xf>
    <xf numFmtId="3" fontId="5" fillId="0" borderId="39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right" vertical="top" wrapText="1"/>
    </xf>
    <xf numFmtId="3" fontId="13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right" vertical="top" wrapText="1"/>
    </xf>
    <xf numFmtId="0" fontId="13" fillId="0" borderId="35" xfId="0" applyFont="1" applyBorder="1" applyAlignment="1">
      <alignment vertical="top" wrapText="1"/>
    </xf>
    <xf numFmtId="166" fontId="4" fillId="6" borderId="33" xfId="0" applyNumberFormat="1" applyFont="1" applyFill="1" applyBorder="1" applyAlignment="1">
      <alignment vertical="top" wrapText="1"/>
    </xf>
    <xf numFmtId="49" fontId="4" fillId="6" borderId="34" xfId="0" applyNumberFormat="1" applyFont="1" applyFill="1" applyBorder="1" applyAlignment="1">
      <alignment horizontal="center" vertical="top" wrapText="1"/>
    </xf>
    <xf numFmtId="166" fontId="13" fillId="6" borderId="35" xfId="0" applyNumberFormat="1" applyFont="1" applyFill="1" applyBorder="1" applyAlignment="1">
      <alignment vertical="top" wrapText="1"/>
    </xf>
    <xf numFmtId="166" fontId="5" fillId="6" borderId="33" xfId="0" applyNumberFormat="1" applyFont="1" applyFill="1" applyBorder="1" applyAlignment="1">
      <alignment horizontal="center" vertical="top" wrapText="1"/>
    </xf>
    <xf numFmtId="3" fontId="13" fillId="6" borderId="36" xfId="0" applyNumberFormat="1" applyFont="1" applyFill="1" applyBorder="1" applyAlignment="1">
      <alignment horizontal="center" vertical="top" wrapText="1"/>
    </xf>
    <xf numFmtId="4" fontId="13" fillId="6" borderId="37" xfId="0" applyNumberFormat="1" applyFont="1" applyFill="1" applyBorder="1" applyAlignment="1">
      <alignment horizontal="center" vertical="top" wrapText="1"/>
    </xf>
    <xf numFmtId="4" fontId="5" fillId="6" borderId="38" xfId="0" applyNumberFormat="1" applyFont="1" applyFill="1" applyBorder="1" applyAlignment="1">
      <alignment horizontal="right" vertical="top" wrapText="1"/>
    </xf>
    <xf numFmtId="3" fontId="5" fillId="6" borderId="41" xfId="0" applyNumberFormat="1" applyFont="1" applyFill="1" applyBorder="1" applyAlignment="1">
      <alignment horizontal="center" vertical="top" wrapText="1"/>
    </xf>
    <xf numFmtId="4" fontId="5" fillId="6" borderId="45" xfId="0" applyNumberFormat="1" applyFont="1" applyFill="1" applyBorder="1" applyAlignment="1">
      <alignment horizontal="center" vertical="top" wrapText="1"/>
    </xf>
    <xf numFmtId="4" fontId="5" fillId="6" borderId="41" xfId="0" applyNumberFormat="1" applyFont="1" applyFill="1" applyBorder="1" applyAlignment="1">
      <alignment horizontal="right" vertical="top" wrapText="1"/>
    </xf>
    <xf numFmtId="3" fontId="13" fillId="6" borderId="42" xfId="0" applyNumberFormat="1" applyFont="1" applyFill="1" applyBorder="1" applyAlignment="1">
      <alignment horizontal="center" vertical="top" wrapText="1"/>
    </xf>
    <xf numFmtId="4" fontId="5" fillId="6" borderId="41" xfId="0" applyNumberFormat="1" applyFont="1" applyFill="1" applyBorder="1" applyAlignment="1">
      <alignment horizontal="center" vertical="top" wrapText="1"/>
    </xf>
    <xf numFmtId="4" fontId="14" fillId="6" borderId="44" xfId="0" applyNumberFormat="1" applyFont="1" applyFill="1" applyBorder="1" applyAlignment="1">
      <alignment horizontal="right" vertical="top" wrapText="1"/>
    </xf>
    <xf numFmtId="4" fontId="5" fillId="6" borderId="44" xfId="0" applyNumberFormat="1" applyFont="1" applyFill="1" applyBorder="1" applyAlignment="1">
      <alignment horizontal="right" vertical="top" wrapText="1"/>
    </xf>
    <xf numFmtId="0" fontId="15" fillId="6" borderId="35" xfId="0" applyFont="1" applyFill="1" applyBorder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0" fillId="6" borderId="0" xfId="0" applyFont="1" applyFill="1" applyAlignment="1"/>
    <xf numFmtId="166" fontId="13" fillId="6" borderId="46" xfId="0" applyNumberFormat="1" applyFont="1" applyFill="1" applyBorder="1" applyAlignment="1">
      <alignment vertical="top" wrapText="1"/>
    </xf>
    <xf numFmtId="0" fontId="13" fillId="6" borderId="35" xfId="0" applyFont="1" applyFill="1" applyBorder="1" applyAlignment="1">
      <alignment vertical="top" wrapText="1"/>
    </xf>
    <xf numFmtId="166" fontId="4" fillId="6" borderId="22" xfId="0" applyNumberFormat="1" applyFont="1" applyFill="1" applyBorder="1" applyAlignment="1">
      <alignment vertical="top" wrapText="1"/>
    </xf>
    <xf numFmtId="166" fontId="5" fillId="6" borderId="47" xfId="0" applyNumberFormat="1" applyFont="1" applyFill="1" applyBorder="1" applyAlignment="1">
      <alignment horizontal="center" vertical="top" wrapText="1"/>
    </xf>
    <xf numFmtId="3" fontId="5" fillId="6" borderId="48" xfId="0" applyNumberFormat="1" applyFont="1" applyFill="1" applyBorder="1" applyAlignment="1">
      <alignment horizontal="center" vertical="top" wrapText="1"/>
    </xf>
    <xf numFmtId="4" fontId="5" fillId="6" borderId="48" xfId="0" applyNumberFormat="1" applyFont="1" applyFill="1" applyBorder="1" applyAlignment="1">
      <alignment horizontal="center" vertical="top" wrapText="1"/>
    </xf>
    <xf numFmtId="0" fontId="13" fillId="6" borderId="49" xfId="0" applyFont="1" applyFill="1" applyBorder="1" applyAlignment="1">
      <alignment vertical="top" wrapText="1"/>
    </xf>
    <xf numFmtId="166" fontId="5" fillId="6" borderId="50" xfId="0" applyNumberFormat="1" applyFont="1" applyFill="1" applyBorder="1" applyAlignment="1">
      <alignment horizontal="center" vertical="top" wrapText="1"/>
    </xf>
    <xf numFmtId="3" fontId="5" fillId="6" borderId="51" xfId="0" applyNumberFormat="1" applyFont="1" applyFill="1" applyBorder="1" applyAlignment="1">
      <alignment horizontal="center" vertical="top" wrapText="1"/>
    </xf>
    <xf numFmtId="4" fontId="5" fillId="6" borderId="52" xfId="0" applyNumberFormat="1" applyFont="1" applyFill="1" applyBorder="1" applyAlignment="1">
      <alignment horizontal="center" vertical="top" wrapText="1"/>
    </xf>
    <xf numFmtId="0" fontId="13" fillId="6" borderId="41" xfId="0" applyFont="1" applyFill="1" applyBorder="1" applyAlignment="1">
      <alignment vertical="top" wrapText="1"/>
    </xf>
    <xf numFmtId="166" fontId="16" fillId="6" borderId="22" xfId="0" applyNumberFormat="1" applyFont="1" applyFill="1" applyBorder="1" applyAlignment="1">
      <alignment vertical="top" wrapText="1"/>
    </xf>
    <xf numFmtId="49" fontId="16" fillId="6" borderId="34" xfId="0" applyNumberFormat="1" applyFont="1" applyFill="1" applyBorder="1" applyAlignment="1">
      <alignment horizontal="center" vertical="top" wrapText="1"/>
    </xf>
    <xf numFmtId="166" fontId="14" fillId="6" borderId="46" xfId="0" applyNumberFormat="1" applyFont="1" applyFill="1" applyBorder="1" applyAlignment="1">
      <alignment vertical="top" wrapText="1"/>
    </xf>
    <xf numFmtId="166" fontId="14" fillId="6" borderId="50" xfId="0" applyNumberFormat="1" applyFont="1" applyFill="1" applyBorder="1" applyAlignment="1">
      <alignment horizontal="center" vertical="top" wrapText="1"/>
    </xf>
    <xf numFmtId="3" fontId="14" fillId="6" borderId="36" xfId="0" applyNumberFormat="1" applyFont="1" applyFill="1" applyBorder="1" applyAlignment="1">
      <alignment horizontal="center" vertical="top" wrapText="1"/>
    </xf>
    <xf numFmtId="4" fontId="14" fillId="6" borderId="37" xfId="0" applyNumberFormat="1" applyFont="1" applyFill="1" applyBorder="1" applyAlignment="1">
      <alignment horizontal="center" vertical="top" wrapText="1"/>
    </xf>
    <xf numFmtId="4" fontId="14" fillId="6" borderId="38" xfId="0" applyNumberFormat="1" applyFont="1" applyFill="1" applyBorder="1" applyAlignment="1">
      <alignment horizontal="right" vertical="top" wrapText="1"/>
    </xf>
    <xf numFmtId="3" fontId="14" fillId="6" borderId="41" xfId="0" applyNumberFormat="1" applyFont="1" applyFill="1" applyBorder="1" applyAlignment="1">
      <alignment horizontal="center" vertical="top" wrapText="1"/>
    </xf>
    <xf numFmtId="4" fontId="14" fillId="6" borderId="45" xfId="0" applyNumberFormat="1" applyFont="1" applyFill="1" applyBorder="1" applyAlignment="1">
      <alignment horizontal="center" vertical="top" wrapText="1"/>
    </xf>
    <xf numFmtId="4" fontId="14" fillId="6" borderId="41" xfId="0" applyNumberFormat="1" applyFont="1" applyFill="1" applyBorder="1" applyAlignment="1">
      <alignment horizontal="right" vertical="top" wrapText="1"/>
    </xf>
    <xf numFmtId="3" fontId="14" fillId="6" borderId="42" xfId="0" applyNumberFormat="1" applyFont="1" applyFill="1" applyBorder="1" applyAlignment="1">
      <alignment horizontal="center" vertical="top" wrapText="1"/>
    </xf>
    <xf numFmtId="4" fontId="14" fillId="6" borderId="41" xfId="0" applyNumberFormat="1" applyFont="1" applyFill="1" applyBorder="1" applyAlignment="1">
      <alignment horizontal="center" vertical="top" wrapText="1"/>
    </xf>
    <xf numFmtId="0" fontId="14" fillId="6" borderId="41" xfId="0" applyFont="1" applyFill="1" applyBorder="1" applyAlignment="1">
      <alignment vertical="top" wrapText="1"/>
    </xf>
    <xf numFmtId="0" fontId="17" fillId="6" borderId="0" xfId="0" applyFont="1" applyFill="1" applyAlignment="1">
      <alignment vertical="top" wrapText="1"/>
    </xf>
    <xf numFmtId="0" fontId="18" fillId="6" borderId="0" xfId="0" applyFont="1" applyFill="1" applyAlignment="1"/>
    <xf numFmtId="166" fontId="13" fillId="6" borderId="53" xfId="0" applyNumberFormat="1" applyFont="1" applyFill="1" applyBorder="1" applyAlignment="1">
      <alignment vertical="top" wrapText="1"/>
    </xf>
    <xf numFmtId="3" fontId="13" fillId="6" borderId="39" xfId="0" applyNumberFormat="1" applyFont="1" applyFill="1" applyBorder="1" applyAlignment="1">
      <alignment horizontal="center" vertical="top" wrapText="1"/>
    </xf>
    <xf numFmtId="4" fontId="13" fillId="6" borderId="43" xfId="0" applyNumberFormat="1" applyFont="1" applyFill="1" applyBorder="1" applyAlignment="1">
      <alignment horizontal="center" vertical="top" wrapText="1"/>
    </xf>
    <xf numFmtId="3" fontId="13" fillId="6" borderId="54" xfId="0" applyNumberFormat="1" applyFont="1" applyFill="1" applyBorder="1" applyAlignment="1">
      <alignment horizontal="center" vertical="top" wrapText="1"/>
    </xf>
    <xf numFmtId="0" fontId="5" fillId="6" borderId="41" xfId="0" applyFont="1" applyFill="1" applyBorder="1" applyAlignment="1">
      <alignment vertical="top" wrapText="1"/>
    </xf>
    <xf numFmtId="166" fontId="13" fillId="6" borderId="41" xfId="0" applyNumberFormat="1" applyFont="1" applyFill="1" applyBorder="1" applyAlignment="1">
      <alignment vertical="top" wrapText="1"/>
    </xf>
    <xf numFmtId="3" fontId="13" fillId="6" borderId="41" xfId="0" applyNumberFormat="1" applyFont="1" applyFill="1" applyBorder="1" applyAlignment="1">
      <alignment horizontal="center" vertical="top" wrapText="1"/>
    </xf>
    <xf numFmtId="4" fontId="13" fillId="6" borderId="41" xfId="0" applyNumberFormat="1" applyFont="1" applyFill="1" applyBorder="1" applyAlignment="1">
      <alignment horizontal="center" vertical="top" wrapText="1"/>
    </xf>
    <xf numFmtId="3" fontId="13" fillId="6" borderId="55" xfId="0" applyNumberFormat="1" applyFont="1" applyFill="1" applyBorder="1" applyAlignment="1">
      <alignment horizontal="center" vertical="top" wrapText="1"/>
    </xf>
    <xf numFmtId="166" fontId="4" fillId="0" borderId="22" xfId="0" applyNumberFormat="1" applyFont="1" applyBorder="1" applyAlignment="1">
      <alignment vertical="top" wrapText="1"/>
    </xf>
    <xf numFmtId="166" fontId="13" fillId="0" borderId="56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horizontal="center" vertical="top" wrapText="1"/>
    </xf>
    <xf numFmtId="4" fontId="13" fillId="0" borderId="43" xfId="0" applyNumberFormat="1" applyFont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1" xfId="0" applyNumberFormat="1" applyFont="1" applyBorder="1" applyAlignment="1">
      <alignment horizontal="center" vertical="top" wrapText="1"/>
    </xf>
    <xf numFmtId="0" fontId="13" fillId="0" borderId="41" xfId="0" applyFont="1" applyBorder="1" applyAlignment="1">
      <alignment vertical="top" wrapText="1"/>
    </xf>
    <xf numFmtId="166" fontId="4" fillId="5" borderId="57" xfId="0" applyNumberFormat="1" applyFont="1" applyFill="1" applyBorder="1" applyAlignment="1">
      <alignment vertical="center" wrapText="1"/>
    </xf>
    <xf numFmtId="166" fontId="4" fillId="5" borderId="58" xfId="0" applyNumberFormat="1" applyFont="1" applyFill="1" applyBorder="1" applyAlignment="1">
      <alignment horizontal="center" vertical="center" wrapText="1"/>
    </xf>
    <xf numFmtId="3" fontId="4" fillId="5" borderId="58" xfId="0" applyNumberFormat="1" applyFont="1" applyFill="1" applyBorder="1" applyAlignment="1">
      <alignment horizontal="center" vertical="center" wrapText="1"/>
    </xf>
    <xf numFmtId="4" fontId="4" fillId="5" borderId="58" xfId="0" applyNumberFormat="1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0" fontId="4" fillId="5" borderId="28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vertical="top" wrapText="1"/>
    </xf>
    <xf numFmtId="3" fontId="5" fillId="0" borderId="36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49" fontId="4" fillId="0" borderId="59" xfId="0" applyNumberFormat="1" applyFont="1" applyBorder="1" applyAlignment="1">
      <alignment horizontal="center" vertical="top" wrapText="1"/>
    </xf>
    <xf numFmtId="166" fontId="4" fillId="0" borderId="60" xfId="0" applyNumberFormat="1" applyFont="1" applyBorder="1" applyAlignment="1">
      <alignment vertical="top" wrapText="1"/>
    </xf>
    <xf numFmtId="49" fontId="4" fillId="0" borderId="61" xfId="0" applyNumberFormat="1" applyFont="1" applyBorder="1" applyAlignment="1">
      <alignment horizontal="center" vertical="top" wrapText="1"/>
    </xf>
    <xf numFmtId="166" fontId="5" fillId="0" borderId="49" xfId="0" applyNumberFormat="1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166" fontId="4" fillId="7" borderId="62" xfId="0" applyNumberFormat="1" applyFont="1" applyFill="1" applyBorder="1" applyAlignment="1">
      <alignment vertical="center"/>
    </xf>
    <xf numFmtId="49" fontId="4" fillId="7" borderId="31" xfId="0" applyNumberFormat="1" applyFont="1" applyFill="1" applyBorder="1" applyAlignment="1">
      <alignment horizontal="center" vertical="center"/>
    </xf>
    <xf numFmtId="166" fontId="5" fillId="7" borderId="63" xfId="0" applyNumberFormat="1" applyFont="1" applyFill="1" applyBorder="1" applyAlignment="1">
      <alignment vertical="center"/>
    </xf>
    <xf numFmtId="166" fontId="5" fillId="7" borderId="26" xfId="0" applyNumberFormat="1" applyFont="1" applyFill="1" applyBorder="1" applyAlignment="1">
      <alignment horizontal="center" vertical="center" wrapText="1"/>
    </xf>
    <xf numFmtId="3" fontId="5" fillId="7" borderId="62" xfId="0" applyNumberFormat="1" applyFont="1" applyFill="1" applyBorder="1" applyAlignment="1">
      <alignment horizontal="center" vertical="center" wrapText="1"/>
    </xf>
    <xf numFmtId="4" fontId="5" fillId="7" borderId="31" xfId="0" applyNumberFormat="1" applyFont="1" applyFill="1" applyBorder="1" applyAlignment="1">
      <alignment horizontal="center" vertical="center" wrapText="1"/>
    </xf>
    <xf numFmtId="4" fontId="5" fillId="7" borderId="63" xfId="0" applyNumberFormat="1" applyFont="1" applyFill="1" applyBorder="1" applyAlignment="1">
      <alignment horizontal="right" vertical="center" wrapText="1"/>
    </xf>
    <xf numFmtId="0" fontId="5" fillId="7" borderId="32" xfId="0" applyFont="1" applyFill="1" applyBorder="1" applyAlignment="1">
      <alignment vertical="center" wrapText="1"/>
    </xf>
    <xf numFmtId="166" fontId="12" fillId="5" borderId="24" xfId="0" applyNumberFormat="1" applyFont="1" applyFill="1" applyBorder="1" applyAlignment="1">
      <alignment vertical="center" wrapText="1"/>
    </xf>
    <xf numFmtId="4" fontId="4" fillId="5" borderId="25" xfId="0" applyNumberFormat="1" applyFont="1" applyFill="1" applyBorder="1" applyAlignment="1">
      <alignment horizontal="right" vertical="center" wrapText="1"/>
    </xf>
    <xf numFmtId="49" fontId="4" fillId="0" borderId="64" xfId="0" applyNumberFormat="1" applyFont="1" applyBorder="1" applyAlignment="1">
      <alignment horizontal="center" vertical="top" wrapText="1"/>
    </xf>
    <xf numFmtId="4" fontId="19" fillId="0" borderId="37" xfId="0" applyNumberFormat="1" applyFont="1" applyBorder="1" applyAlignment="1">
      <alignment horizontal="center" vertical="top" wrapText="1"/>
    </xf>
    <xf numFmtId="4" fontId="14" fillId="0" borderId="44" xfId="0" applyNumberFormat="1" applyFont="1" applyBorder="1" applyAlignment="1">
      <alignment horizontal="right" vertical="top" wrapText="1"/>
    </xf>
    <xf numFmtId="0" fontId="15" fillId="0" borderId="35" xfId="0" applyFont="1" applyBorder="1" applyAlignment="1">
      <alignment vertical="top" wrapText="1"/>
    </xf>
    <xf numFmtId="167" fontId="5" fillId="0" borderId="65" xfId="0" applyNumberFormat="1" applyFont="1" applyBorder="1" applyAlignment="1">
      <alignment vertical="top" wrapText="1"/>
    </xf>
    <xf numFmtId="166" fontId="6" fillId="5" borderId="24" xfId="0" applyNumberFormat="1" applyFont="1" applyFill="1" applyBorder="1" applyAlignment="1">
      <alignment vertical="center" wrapText="1"/>
    </xf>
    <xf numFmtId="167" fontId="5" fillId="0" borderId="20" xfId="0" applyNumberFormat="1" applyFont="1" applyBorder="1" applyAlignment="1">
      <alignment vertical="top" wrapText="1"/>
    </xf>
    <xf numFmtId="167" fontId="5" fillId="0" borderId="66" xfId="0" applyNumberFormat="1" applyFont="1" applyBorder="1" applyAlignment="1">
      <alignment vertical="top" wrapText="1"/>
    </xf>
    <xf numFmtId="166" fontId="6" fillId="7" borderId="62" xfId="0" applyNumberFormat="1" applyFont="1" applyFill="1" applyBorder="1" applyAlignment="1">
      <alignment vertical="center"/>
    </xf>
    <xf numFmtId="167" fontId="5" fillId="0" borderId="65" xfId="0" applyNumberFormat="1" applyFont="1" applyBorder="1" applyAlignment="1">
      <alignment horizontal="left" vertical="top" wrapText="1"/>
    </xf>
    <xf numFmtId="167" fontId="5" fillId="0" borderId="67" xfId="0" applyNumberFormat="1" applyFont="1" applyBorder="1" applyAlignment="1">
      <alignment horizontal="left" vertical="top" wrapText="1"/>
    </xf>
    <xf numFmtId="166" fontId="16" fillId="6" borderId="33" xfId="0" applyNumberFormat="1" applyFont="1" applyFill="1" applyBorder="1" applyAlignment="1">
      <alignment vertical="top" wrapText="1"/>
    </xf>
    <xf numFmtId="49" fontId="16" fillId="6" borderId="64" xfId="0" applyNumberFormat="1" applyFont="1" applyFill="1" applyBorder="1" applyAlignment="1">
      <alignment horizontal="center" vertical="top" wrapText="1"/>
    </xf>
    <xf numFmtId="167" fontId="14" fillId="6" borderId="65" xfId="0" applyNumberFormat="1" applyFont="1" applyFill="1" applyBorder="1" applyAlignment="1">
      <alignment horizontal="left" vertical="top" wrapText="1"/>
    </xf>
    <xf numFmtId="166" fontId="14" fillId="6" borderId="34" xfId="0" applyNumberFormat="1" applyFont="1" applyFill="1" applyBorder="1" applyAlignment="1">
      <alignment horizontal="center" vertical="top" wrapText="1"/>
    </xf>
    <xf numFmtId="4" fontId="15" fillId="6" borderId="44" xfId="0" applyNumberFormat="1" applyFont="1" applyFill="1" applyBorder="1" applyAlignment="1">
      <alignment horizontal="right" vertical="top" wrapText="1"/>
    </xf>
    <xf numFmtId="0" fontId="14" fillId="6" borderId="35" xfId="0" applyFont="1" applyFill="1" applyBorder="1" applyAlignment="1">
      <alignment vertical="top" wrapText="1"/>
    </xf>
    <xf numFmtId="166" fontId="16" fillId="6" borderId="60" xfId="0" applyNumberFormat="1" applyFont="1" applyFill="1" applyBorder="1" applyAlignment="1">
      <alignment vertical="top" wrapText="1"/>
    </xf>
    <xf numFmtId="49" fontId="16" fillId="6" borderId="61" xfId="0" applyNumberFormat="1" applyFont="1" applyFill="1" applyBorder="1" applyAlignment="1">
      <alignment horizontal="center" vertical="top" wrapText="1"/>
    </xf>
    <xf numFmtId="167" fontId="14" fillId="6" borderId="67" xfId="0" applyNumberFormat="1" applyFont="1" applyFill="1" applyBorder="1" applyAlignment="1">
      <alignment horizontal="left" vertical="top" wrapText="1"/>
    </xf>
    <xf numFmtId="3" fontId="14" fillId="6" borderId="39" xfId="0" applyNumberFormat="1" applyFont="1" applyFill="1" applyBorder="1" applyAlignment="1">
      <alignment horizontal="center" vertical="top" wrapText="1"/>
    </xf>
    <xf numFmtId="4" fontId="14" fillId="6" borderId="43" xfId="0" applyNumberFormat="1" applyFont="1" applyFill="1" applyBorder="1" applyAlignment="1">
      <alignment horizontal="center" vertical="top" wrapText="1"/>
    </xf>
    <xf numFmtId="0" fontId="14" fillId="6" borderId="49" xfId="0" applyFont="1" applyFill="1" applyBorder="1" applyAlignment="1">
      <alignment vertical="top" wrapText="1"/>
    </xf>
    <xf numFmtId="166" fontId="20" fillId="5" borderId="24" xfId="0" applyNumberFormat="1" applyFont="1" applyFill="1" applyBorder="1" applyAlignment="1">
      <alignment vertical="center" wrapText="1"/>
    </xf>
    <xf numFmtId="167" fontId="14" fillId="6" borderId="65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center"/>
    </xf>
    <xf numFmtId="49" fontId="21" fillId="5" borderId="26" xfId="0" applyNumberFormat="1" applyFont="1" applyFill="1" applyBorder="1" applyAlignment="1">
      <alignment horizontal="center" wrapText="1"/>
    </xf>
    <xf numFmtId="166" fontId="22" fillId="5" borderId="68" xfId="0" applyNumberFormat="1" applyFont="1" applyFill="1" applyBorder="1" applyAlignment="1">
      <alignment wrapText="1"/>
    </xf>
    <xf numFmtId="166" fontId="16" fillId="0" borderId="33" xfId="0" applyNumberFormat="1" applyFont="1" applyBorder="1" applyAlignment="1">
      <alignment vertical="top" wrapText="1"/>
    </xf>
    <xf numFmtId="49" fontId="23" fillId="0" borderId="64" xfId="0" applyNumberFormat="1" applyFont="1" applyBorder="1" applyAlignment="1">
      <alignment horizontal="center" vertical="top" wrapText="1"/>
    </xf>
    <xf numFmtId="167" fontId="14" fillId="0" borderId="65" xfId="0" applyNumberFormat="1" applyFont="1" applyBorder="1" applyAlignment="1">
      <alignment vertical="top" wrapText="1"/>
    </xf>
    <xf numFmtId="166" fontId="14" fillId="0" borderId="35" xfId="0" applyNumberFormat="1" applyFont="1" applyBorder="1" applyAlignment="1">
      <alignment horizontal="center" vertical="top" wrapText="1"/>
    </xf>
    <xf numFmtId="3" fontId="14" fillId="0" borderId="36" xfId="0" applyNumberFormat="1" applyFont="1" applyBorder="1" applyAlignment="1">
      <alignment horizontal="center" vertical="top" wrapText="1"/>
    </xf>
    <xf numFmtId="4" fontId="14" fillId="0" borderId="37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/>
    <xf numFmtId="49" fontId="21" fillId="0" borderId="50" xfId="0" applyNumberFormat="1" applyFont="1" applyBorder="1" applyAlignment="1">
      <alignment horizontal="center" vertical="top" wrapText="1"/>
    </xf>
    <xf numFmtId="167" fontId="13" fillId="0" borderId="65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horizontal="center" vertical="top" wrapText="1"/>
    </xf>
    <xf numFmtId="49" fontId="21" fillId="0" borderId="69" xfId="0" applyNumberFormat="1" applyFont="1" applyBorder="1" applyAlignment="1">
      <alignment horizontal="center" vertical="top" wrapText="1"/>
    </xf>
    <xf numFmtId="49" fontId="4" fillId="7" borderId="43" xfId="0" applyNumberFormat="1" applyFont="1" applyFill="1" applyBorder="1" applyAlignment="1">
      <alignment horizontal="center" vertical="center"/>
    </xf>
    <xf numFmtId="166" fontId="5" fillId="7" borderId="10" xfId="0" applyNumberFormat="1" applyFont="1" applyFill="1" applyBorder="1" applyAlignment="1">
      <alignment vertical="center"/>
    </xf>
    <xf numFmtId="49" fontId="24" fillId="5" borderId="7" xfId="0" applyNumberFormat="1" applyFont="1" applyFill="1" applyBorder="1" applyAlignment="1">
      <alignment horizontal="center" wrapText="1"/>
    </xf>
    <xf numFmtId="166" fontId="24" fillId="5" borderId="68" xfId="0" applyNumberFormat="1" applyFont="1" applyFill="1" applyBorder="1" applyAlignment="1">
      <alignment wrapText="1"/>
    </xf>
    <xf numFmtId="49" fontId="24" fillId="0" borderId="26" xfId="0" applyNumberFormat="1" applyFont="1" applyBorder="1" applyAlignment="1">
      <alignment horizontal="center" vertical="top" wrapText="1"/>
    </xf>
    <xf numFmtId="167" fontId="0" fillId="0" borderId="32" xfId="0" applyNumberFormat="1" applyFont="1" applyBorder="1" applyAlignment="1">
      <alignment vertical="top" wrapText="1"/>
    </xf>
    <xf numFmtId="49" fontId="4" fillId="7" borderId="9" xfId="0" applyNumberFormat="1" applyFont="1" applyFill="1" applyBorder="1" applyAlignment="1">
      <alignment horizontal="center" vertical="center"/>
    </xf>
    <xf numFmtId="166" fontId="11" fillId="4" borderId="62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horizontal="center" vertical="top"/>
    </xf>
    <xf numFmtId="166" fontId="8" fillId="4" borderId="63" xfId="0" applyNumberFormat="1" applyFont="1" applyFill="1" applyBorder="1" applyAlignment="1">
      <alignment vertical="top"/>
    </xf>
    <xf numFmtId="166" fontId="8" fillId="4" borderId="26" xfId="0" applyNumberFormat="1" applyFont="1" applyFill="1" applyBorder="1" applyAlignment="1">
      <alignment vertical="top"/>
    </xf>
    <xf numFmtId="3" fontId="8" fillId="4" borderId="62" xfId="0" applyNumberFormat="1" applyFont="1" applyFill="1" applyBorder="1" applyAlignment="1">
      <alignment vertical="top"/>
    </xf>
    <xf numFmtId="4" fontId="8" fillId="4" borderId="31" xfId="0" applyNumberFormat="1" applyFont="1" applyFill="1" applyBorder="1" applyAlignment="1">
      <alignment vertical="top"/>
    </xf>
    <xf numFmtId="4" fontId="8" fillId="4" borderId="63" xfId="0" applyNumberFormat="1" applyFont="1" applyFill="1" applyBorder="1" applyAlignment="1">
      <alignment horizontal="right" vertical="top"/>
    </xf>
    <xf numFmtId="0" fontId="8" fillId="4" borderId="32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25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wrapText="1"/>
    </xf>
    <xf numFmtId="166" fontId="4" fillId="4" borderId="26" xfId="0" applyNumberFormat="1" applyFont="1" applyFill="1" applyBorder="1" applyAlignment="1">
      <alignment wrapText="1"/>
    </xf>
    <xf numFmtId="3" fontId="4" fillId="4" borderId="71" xfId="0" applyNumberFormat="1" applyFont="1" applyFill="1" applyBorder="1" applyAlignment="1">
      <alignment wrapText="1"/>
    </xf>
    <xf numFmtId="4" fontId="4" fillId="4" borderId="31" xfId="0" applyNumberFormat="1" applyFont="1" applyFill="1" applyBorder="1" applyAlignment="1">
      <alignment wrapText="1"/>
    </xf>
    <xf numFmtId="4" fontId="4" fillId="4" borderId="31" xfId="0" applyNumberFormat="1" applyFont="1" applyFill="1" applyBorder="1" applyAlignment="1">
      <alignment horizontal="right" vertical="top" wrapText="1"/>
    </xf>
    <xf numFmtId="3" fontId="4" fillId="4" borderId="31" xfId="0" applyNumberFormat="1" applyFont="1" applyFill="1" applyBorder="1" applyAlignment="1">
      <alignment wrapText="1"/>
    </xf>
    <xf numFmtId="4" fontId="4" fillId="4" borderId="72" xfId="0" applyNumberFormat="1" applyFont="1" applyFill="1" applyBorder="1" applyAlignment="1">
      <alignment horizontal="right" vertical="top" wrapText="1"/>
    </xf>
    <xf numFmtId="4" fontId="4" fillId="4" borderId="26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5" fillId="0" borderId="0" xfId="0" applyFont="1" applyAlignment="1">
      <alignment horizontal="center"/>
    </xf>
    <xf numFmtId="0" fontId="25" fillId="0" borderId="0" xfId="0" applyFont="1"/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5" fillId="0" borderId="24" xfId="0" applyNumberFormat="1" applyFont="1" applyBorder="1" applyAlignment="1">
      <alignment horizontal="center" wrapText="1"/>
    </xf>
    <xf numFmtId="166" fontId="5" fillId="0" borderId="25" xfId="0" applyNumberFormat="1" applyFont="1" applyBorder="1" applyAlignment="1">
      <alignment horizontal="center" wrapText="1"/>
    </xf>
    <xf numFmtId="166" fontId="8" fillId="4" borderId="24" xfId="0" applyNumberFormat="1" applyFont="1" applyFill="1" applyBorder="1" applyAlignment="1">
      <alignment horizontal="left" wrapText="1"/>
    </xf>
    <xf numFmtId="166" fontId="8" fillId="4" borderId="25" xfId="0" applyNumberFormat="1" applyFont="1" applyFill="1" applyBorder="1" applyAlignment="1">
      <alignment horizontal="left" wrapText="1"/>
    </xf>
    <xf numFmtId="166" fontId="8" fillId="4" borderId="32" xfId="0" applyNumberFormat="1" applyFont="1" applyFill="1" applyBorder="1" applyAlignment="1">
      <alignment horizontal="left" wrapText="1"/>
    </xf>
    <xf numFmtId="3" fontId="5" fillId="0" borderId="73" xfId="0" applyNumberFormat="1" applyFont="1" applyBorder="1" applyAlignment="1">
      <alignment horizontal="center" wrapText="1"/>
    </xf>
    <xf numFmtId="0" fontId="7" fillId="0" borderId="73" xfId="0" applyFont="1" applyBorder="1"/>
    <xf numFmtId="3" fontId="5" fillId="0" borderId="4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49" xfId="0" applyFont="1" applyBorder="1"/>
    <xf numFmtId="0" fontId="7" fillId="0" borderId="47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28" xfId="0" applyFont="1" applyBorder="1"/>
    <xf numFmtId="3" fontId="5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15" xfId="0" applyFont="1" applyBorder="1"/>
    <xf numFmtId="0" fontId="7" fillId="0" borderId="0" xfId="0" applyFont="1" applyBorder="1"/>
    <xf numFmtId="0" fontId="7" fillId="0" borderId="33" xfId="0" applyFont="1" applyBorder="1"/>
    <xf numFmtId="0" fontId="7" fillId="0" borderId="70" xfId="0" applyFont="1" applyBorder="1"/>
    <xf numFmtId="0" fontId="7" fillId="0" borderId="35" xfId="0" applyFont="1" applyBorder="1"/>
    <xf numFmtId="4" fontId="5" fillId="0" borderId="66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167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5" y="142875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7"/>
  <sheetViews>
    <sheetView tabSelected="1" workbookViewId="0">
      <selection activeCell="F10" sqref="F10"/>
    </sheetView>
  </sheetViews>
  <sheetFormatPr defaultColWidth="14.42578125" defaultRowHeight="15" x14ac:dyDescent="0.25"/>
  <cols>
    <col min="1" max="1" width="11" style="4" customWidth="1"/>
    <col min="2" max="2" width="7.42578125" style="4" customWidth="1"/>
    <col min="3" max="3" width="33.7109375" style="4" customWidth="1"/>
    <col min="4" max="4" width="10.7109375" style="4" customWidth="1"/>
    <col min="5" max="5" width="12.140625" style="4" customWidth="1"/>
    <col min="6" max="6" width="16.28515625" style="4" customWidth="1"/>
    <col min="7" max="7" width="15.42578125" style="4" customWidth="1"/>
    <col min="8" max="8" width="12.140625" style="4" customWidth="1"/>
    <col min="9" max="9" width="16.28515625" style="4" customWidth="1"/>
    <col min="10" max="10" width="15.42578125" style="4" customWidth="1"/>
    <col min="11" max="11" width="12.140625" style="4" customWidth="1"/>
    <col min="12" max="12" width="16.28515625" style="4" customWidth="1"/>
    <col min="13" max="13" width="15.42578125" style="4" customWidth="1"/>
    <col min="14" max="14" width="12.140625" style="4" customWidth="1"/>
    <col min="15" max="15" width="16.28515625" style="4" customWidth="1"/>
    <col min="16" max="19" width="15.42578125" style="4" customWidth="1"/>
    <col min="20" max="20" width="25.28515625" style="4" customWidth="1"/>
    <col min="21" max="21" width="9.140625" style="4" customWidth="1"/>
    <col min="22" max="38" width="5.7109375" style="4" customWidth="1"/>
    <col min="39" max="16384" width="14.42578125" style="4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5"/>
      <c r="D2" s="1"/>
      <c r="E2" s="3"/>
      <c r="F2" s="1"/>
      <c r="G2" s="1"/>
      <c r="H2" s="3"/>
      <c r="I2" s="1"/>
      <c r="J2" s="1"/>
      <c r="K2" s="3"/>
      <c r="L2" s="1"/>
      <c r="M2" s="5"/>
      <c r="N2" s="3"/>
      <c r="O2" s="1"/>
      <c r="P2" s="6" t="s">
        <v>151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6" t="s">
        <v>152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91" t="s">
        <v>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91" t="s">
        <v>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8"/>
      <c r="B14" s="8"/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92" t="s">
        <v>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 x14ac:dyDescent="0.3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93" t="s">
        <v>4</v>
      </c>
      <c r="B17" s="295" t="s">
        <v>5</v>
      </c>
      <c r="C17" s="295" t="s">
        <v>6</v>
      </c>
      <c r="D17" s="297" t="s">
        <v>7</v>
      </c>
      <c r="E17" s="284" t="s">
        <v>8</v>
      </c>
      <c r="F17" s="285"/>
      <c r="G17" s="286"/>
      <c r="H17" s="284" t="s">
        <v>9</v>
      </c>
      <c r="I17" s="285"/>
      <c r="J17" s="286"/>
      <c r="K17" s="284" t="s">
        <v>10</v>
      </c>
      <c r="L17" s="285"/>
      <c r="M17" s="286"/>
      <c r="N17" s="284" t="s">
        <v>11</v>
      </c>
      <c r="O17" s="285"/>
      <c r="P17" s="286"/>
      <c r="Q17" s="287" t="s">
        <v>12</v>
      </c>
      <c r="R17" s="285"/>
      <c r="S17" s="286"/>
      <c r="T17" s="288" t="s">
        <v>13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41.25" customHeight="1" thickBot="1" x14ac:dyDescent="0.3">
      <c r="A18" s="294"/>
      <c r="B18" s="296"/>
      <c r="C18" s="296"/>
      <c r="D18" s="298"/>
      <c r="E18" s="17" t="s">
        <v>14</v>
      </c>
      <c r="F18" s="18" t="s">
        <v>15</v>
      </c>
      <c r="G18" s="19" t="s">
        <v>16</v>
      </c>
      <c r="H18" s="17" t="s">
        <v>14</v>
      </c>
      <c r="I18" s="18" t="s">
        <v>15</v>
      </c>
      <c r="J18" s="19" t="s">
        <v>17</v>
      </c>
      <c r="K18" s="17" t="s">
        <v>14</v>
      </c>
      <c r="L18" s="18" t="s">
        <v>15</v>
      </c>
      <c r="M18" s="19" t="s">
        <v>18</v>
      </c>
      <c r="N18" s="17" t="s">
        <v>14</v>
      </c>
      <c r="O18" s="18" t="s">
        <v>15</v>
      </c>
      <c r="P18" s="19" t="s">
        <v>19</v>
      </c>
      <c r="Q18" s="19" t="s">
        <v>20</v>
      </c>
      <c r="R18" s="19" t="s">
        <v>21</v>
      </c>
      <c r="S18" s="19" t="s">
        <v>22</v>
      </c>
      <c r="T18" s="28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20" t="s">
        <v>23</v>
      </c>
      <c r="B19" s="21">
        <v>1</v>
      </c>
      <c r="C19" s="21">
        <v>2</v>
      </c>
      <c r="D19" s="22">
        <v>3</v>
      </c>
      <c r="E19" s="23">
        <v>4</v>
      </c>
      <c r="F19" s="24">
        <v>5</v>
      </c>
      <c r="G19" s="22">
        <v>6</v>
      </c>
      <c r="H19" s="23">
        <v>5</v>
      </c>
      <c r="I19" s="24">
        <v>6</v>
      </c>
      <c r="J19" s="22">
        <v>7</v>
      </c>
      <c r="K19" s="23">
        <v>8</v>
      </c>
      <c r="L19" s="24">
        <v>9</v>
      </c>
      <c r="M19" s="22">
        <v>10</v>
      </c>
      <c r="N19" s="23">
        <v>11</v>
      </c>
      <c r="O19" s="24">
        <v>12</v>
      </c>
      <c r="P19" s="22">
        <v>13</v>
      </c>
      <c r="Q19" s="22">
        <v>14</v>
      </c>
      <c r="R19" s="22">
        <v>15</v>
      </c>
      <c r="S19" s="22">
        <v>16</v>
      </c>
      <c r="T19" s="25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6" t="s">
        <v>24</v>
      </c>
      <c r="B20" s="27" t="s">
        <v>25</v>
      </c>
      <c r="C20" s="28" t="s">
        <v>26</v>
      </c>
      <c r="D20" s="29"/>
      <c r="E20" s="30"/>
      <c r="F20" s="31"/>
      <c r="G20" s="32"/>
      <c r="H20" s="30"/>
      <c r="I20" s="31"/>
      <c r="J20" s="32"/>
      <c r="K20" s="30"/>
      <c r="L20" s="31"/>
      <c r="M20" s="32"/>
      <c r="N20" s="30"/>
      <c r="O20" s="31"/>
      <c r="P20" s="32"/>
      <c r="Q20" s="32"/>
      <c r="R20" s="32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30" customHeight="1" thickBot="1" x14ac:dyDescent="0.3">
      <c r="A21" s="35" t="s">
        <v>27</v>
      </c>
      <c r="B21" s="36" t="s">
        <v>28</v>
      </c>
      <c r="C21" s="37" t="s">
        <v>29</v>
      </c>
      <c r="D21" s="38" t="s">
        <v>30</v>
      </c>
      <c r="E21" s="39"/>
      <c r="F21" s="40"/>
      <c r="G21" s="41">
        <v>367796</v>
      </c>
      <c r="H21" s="39"/>
      <c r="I21" s="40"/>
      <c r="J21" s="41">
        <f>J22</f>
        <v>366270.96</v>
      </c>
      <c r="K21" s="39"/>
      <c r="L21" s="40"/>
      <c r="M21" s="41">
        <v>602514</v>
      </c>
      <c r="N21" s="39"/>
      <c r="O21" s="40"/>
      <c r="P21" s="41">
        <f>P26+P48+P53+P74+P79+P84+P87</f>
        <v>604039.04</v>
      </c>
      <c r="Q21" s="41">
        <f>G21+M21</f>
        <v>970310</v>
      </c>
      <c r="R21" s="41">
        <f>J21+P21</f>
        <v>970310</v>
      </c>
      <c r="S21" s="41">
        <f>Q21-R21</f>
        <v>0</v>
      </c>
      <c r="T21" s="4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3">
      <c r="A22" s="43" t="s">
        <v>31</v>
      </c>
      <c r="B22" s="44"/>
      <c r="C22" s="45"/>
      <c r="D22" s="46"/>
      <c r="E22" s="47"/>
      <c r="F22" s="48"/>
      <c r="G22" s="49">
        <f>SUM(G21)</f>
        <v>367796</v>
      </c>
      <c r="H22" s="47"/>
      <c r="I22" s="48"/>
      <c r="J22" s="49">
        <f>J88</f>
        <v>366270.96</v>
      </c>
      <c r="K22" s="47"/>
      <c r="L22" s="48"/>
      <c r="M22" s="49">
        <f>SUM(M21)</f>
        <v>602514</v>
      </c>
      <c r="N22" s="49"/>
      <c r="O22" s="49"/>
      <c r="P22" s="49">
        <f t="shared" ref="P22:S22" si="0">SUM(P21)</f>
        <v>604039.04</v>
      </c>
      <c r="Q22" s="49">
        <f t="shared" si="0"/>
        <v>970310</v>
      </c>
      <c r="R22" s="49">
        <f t="shared" si="0"/>
        <v>970310</v>
      </c>
      <c r="S22" s="49">
        <f t="shared" si="0"/>
        <v>0</v>
      </c>
      <c r="T22" s="50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" customHeight="1" thickBot="1" x14ac:dyDescent="0.3">
      <c r="A23" s="290"/>
      <c r="B23" s="270"/>
      <c r="C23" s="270"/>
      <c r="D23" s="51"/>
      <c r="E23" s="52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  <c r="Q23" s="54"/>
      <c r="R23" s="54"/>
      <c r="S23" s="54"/>
      <c r="T23" s="5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9.5" customHeight="1" thickBot="1" x14ac:dyDescent="0.3">
      <c r="A24" s="56" t="s">
        <v>24</v>
      </c>
      <c r="B24" s="57" t="s">
        <v>32</v>
      </c>
      <c r="C24" s="58" t="s">
        <v>33</v>
      </c>
      <c r="D24" s="59"/>
      <c r="E24" s="60"/>
      <c r="F24" s="61"/>
      <c r="G24" s="62"/>
      <c r="H24" s="60"/>
      <c r="I24" s="61"/>
      <c r="J24" s="62"/>
      <c r="K24" s="60"/>
      <c r="L24" s="61"/>
      <c r="M24" s="62"/>
      <c r="N24" s="60"/>
      <c r="O24" s="61"/>
      <c r="P24" s="62"/>
      <c r="Q24" s="62"/>
      <c r="R24" s="62"/>
      <c r="S24" s="62"/>
      <c r="T24" s="6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 thickBot="1" x14ac:dyDescent="0.3">
      <c r="A25" s="64" t="s">
        <v>27</v>
      </c>
      <c r="B25" s="65" t="s">
        <v>28</v>
      </c>
      <c r="C25" s="64" t="s">
        <v>34</v>
      </c>
      <c r="D25" s="66"/>
      <c r="E25" s="67"/>
      <c r="F25" s="68"/>
      <c r="G25" s="69"/>
      <c r="H25" s="67"/>
      <c r="I25" s="68"/>
      <c r="J25" s="69"/>
      <c r="K25" s="67"/>
      <c r="L25" s="68"/>
      <c r="M25" s="69"/>
      <c r="N25" s="67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thickBot="1" x14ac:dyDescent="0.3">
      <c r="A26" s="72" t="s">
        <v>35</v>
      </c>
      <c r="B26" s="73" t="s">
        <v>36</v>
      </c>
      <c r="C26" s="72" t="s">
        <v>37</v>
      </c>
      <c r="D26" s="74"/>
      <c r="E26" s="75"/>
      <c r="F26" s="76"/>
      <c r="G26" s="77">
        <f>SUM(G27:G35)</f>
        <v>201000</v>
      </c>
      <c r="H26" s="75"/>
      <c r="I26" s="76"/>
      <c r="J26" s="78">
        <f>SUM(J27:J35)</f>
        <v>199750</v>
      </c>
      <c r="K26" s="75"/>
      <c r="L26" s="79"/>
      <c r="M26" s="77">
        <f>SUM(M27:M35)</f>
        <v>302500</v>
      </c>
      <c r="N26" s="75"/>
      <c r="O26" s="76"/>
      <c r="P26" s="77">
        <f>SUM(P27:P35)</f>
        <v>296845.19</v>
      </c>
      <c r="Q26" s="77">
        <f>SUM(Q27:Q35)</f>
        <v>503500</v>
      </c>
      <c r="R26" s="77">
        <f>SUM(R27:R35)</f>
        <v>496595.18999999994</v>
      </c>
      <c r="S26" s="77">
        <f>SUM(S27:S35)</f>
        <v>6904.8100000000049</v>
      </c>
      <c r="T26" s="8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30" customHeight="1" x14ac:dyDescent="0.25">
      <c r="A27" s="81" t="s">
        <v>38</v>
      </c>
      <c r="B27" s="82" t="s">
        <v>39</v>
      </c>
      <c r="C27" s="83" t="s">
        <v>40</v>
      </c>
      <c r="D27" s="84" t="s">
        <v>41</v>
      </c>
      <c r="E27" s="85">
        <v>4</v>
      </c>
      <c r="F27" s="86">
        <v>7500</v>
      </c>
      <c r="G27" s="87">
        <f t="shared" ref="G27:G35" si="1">E27*F27</f>
        <v>30000</v>
      </c>
      <c r="H27" s="88">
        <v>4</v>
      </c>
      <c r="I27" s="89">
        <v>7500</v>
      </c>
      <c r="J27" s="90">
        <f t="shared" ref="J27:J35" si="2">H27*I27</f>
        <v>30000</v>
      </c>
      <c r="K27" s="91">
        <v>5</v>
      </c>
      <c r="L27" s="86">
        <v>7500</v>
      </c>
      <c r="M27" s="87">
        <f t="shared" ref="M27:M35" si="3">K27*L27</f>
        <v>37500</v>
      </c>
      <c r="N27" s="88">
        <v>5</v>
      </c>
      <c r="O27" s="92">
        <v>7716.8320000000003</v>
      </c>
      <c r="P27" s="93">
        <f t="shared" ref="P27:P35" si="4">N27*O27</f>
        <v>38584.160000000003</v>
      </c>
      <c r="Q27" s="93">
        <f t="shared" ref="Q27:Q35" si="5">G27+M27</f>
        <v>67500</v>
      </c>
      <c r="R27" s="93">
        <f t="shared" ref="R27:R35" si="6">J27+P27</f>
        <v>68584.160000000003</v>
      </c>
      <c r="S27" s="93">
        <f t="shared" ref="S27:S35" si="7">Q27-R27</f>
        <v>-1084.1600000000035</v>
      </c>
      <c r="T27" s="9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11" customFormat="1" ht="89.25" customHeight="1" x14ac:dyDescent="0.25">
      <c r="A28" s="95" t="s">
        <v>38</v>
      </c>
      <c r="B28" s="96" t="s">
        <v>42</v>
      </c>
      <c r="C28" s="97" t="s">
        <v>43</v>
      </c>
      <c r="D28" s="98" t="s">
        <v>41</v>
      </c>
      <c r="E28" s="99">
        <v>4</v>
      </c>
      <c r="F28" s="100">
        <v>6500</v>
      </c>
      <c r="G28" s="101">
        <f t="shared" si="1"/>
        <v>26000</v>
      </c>
      <c r="H28" s="102">
        <v>4</v>
      </c>
      <c r="I28" s="103">
        <v>6500</v>
      </c>
      <c r="J28" s="104">
        <f t="shared" si="2"/>
        <v>26000</v>
      </c>
      <c r="K28" s="105">
        <v>5</v>
      </c>
      <c r="L28" s="100">
        <v>6500</v>
      </c>
      <c r="M28" s="101">
        <f t="shared" si="3"/>
        <v>32500</v>
      </c>
      <c r="N28" s="102">
        <v>2</v>
      </c>
      <c r="O28" s="106">
        <v>4770.2700000000004</v>
      </c>
      <c r="P28" s="107">
        <v>9540.43</v>
      </c>
      <c r="Q28" s="108">
        <f t="shared" si="5"/>
        <v>58500</v>
      </c>
      <c r="R28" s="108">
        <f t="shared" si="6"/>
        <v>35540.43</v>
      </c>
      <c r="S28" s="108">
        <f t="shared" si="7"/>
        <v>22959.57</v>
      </c>
      <c r="T28" s="109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</row>
    <row r="29" spans="1:38" s="111" customFormat="1" ht="30" customHeight="1" x14ac:dyDescent="0.25">
      <c r="A29" s="95" t="s">
        <v>38</v>
      </c>
      <c r="B29" s="96" t="s">
        <v>44</v>
      </c>
      <c r="C29" s="112" t="s">
        <v>45</v>
      </c>
      <c r="D29" s="98" t="s">
        <v>41</v>
      </c>
      <c r="E29" s="99">
        <v>4</v>
      </c>
      <c r="F29" s="100">
        <v>6500</v>
      </c>
      <c r="G29" s="101">
        <f t="shared" si="1"/>
        <v>26000</v>
      </c>
      <c r="H29" s="102">
        <v>4</v>
      </c>
      <c r="I29" s="103">
        <v>6500</v>
      </c>
      <c r="J29" s="104">
        <f t="shared" si="2"/>
        <v>26000</v>
      </c>
      <c r="K29" s="105">
        <v>5</v>
      </c>
      <c r="L29" s="100">
        <v>6500</v>
      </c>
      <c r="M29" s="101">
        <f t="shared" si="3"/>
        <v>32500</v>
      </c>
      <c r="N29" s="102">
        <v>5</v>
      </c>
      <c r="O29" s="106">
        <v>6597.6859999999997</v>
      </c>
      <c r="P29" s="108">
        <f t="shared" si="4"/>
        <v>32988.43</v>
      </c>
      <c r="Q29" s="108">
        <f t="shared" si="5"/>
        <v>58500</v>
      </c>
      <c r="R29" s="108">
        <f t="shared" si="6"/>
        <v>58988.43</v>
      </c>
      <c r="S29" s="108">
        <f t="shared" si="7"/>
        <v>-488.43000000000029</v>
      </c>
      <c r="T29" s="113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</row>
    <row r="30" spans="1:38" s="111" customFormat="1" ht="30" customHeight="1" x14ac:dyDescent="0.25">
      <c r="A30" s="114" t="s">
        <v>38</v>
      </c>
      <c r="B30" s="96" t="s">
        <v>46</v>
      </c>
      <c r="C30" s="112" t="s">
        <v>47</v>
      </c>
      <c r="D30" s="115" t="s">
        <v>41</v>
      </c>
      <c r="E30" s="99">
        <v>4</v>
      </c>
      <c r="F30" s="100">
        <v>6500</v>
      </c>
      <c r="G30" s="101">
        <f t="shared" si="1"/>
        <v>26000</v>
      </c>
      <c r="H30" s="102">
        <v>4</v>
      </c>
      <c r="I30" s="103">
        <v>6500</v>
      </c>
      <c r="J30" s="104">
        <f t="shared" si="2"/>
        <v>26000</v>
      </c>
      <c r="K30" s="105">
        <v>5</v>
      </c>
      <c r="L30" s="100">
        <v>6500</v>
      </c>
      <c r="M30" s="101">
        <f t="shared" si="3"/>
        <v>32500</v>
      </c>
      <c r="N30" s="116">
        <v>5</v>
      </c>
      <c r="O30" s="117">
        <v>6651.7219999999998</v>
      </c>
      <c r="P30" s="108">
        <f t="shared" si="4"/>
        <v>33258.61</v>
      </c>
      <c r="Q30" s="108">
        <f t="shared" si="5"/>
        <v>58500</v>
      </c>
      <c r="R30" s="108">
        <f t="shared" si="6"/>
        <v>59258.61</v>
      </c>
      <c r="S30" s="108">
        <f t="shared" si="7"/>
        <v>-758.61000000000058</v>
      </c>
      <c r="T30" s="118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</row>
    <row r="31" spans="1:38" s="111" customFormat="1" ht="30" customHeight="1" x14ac:dyDescent="0.25">
      <c r="A31" s="114" t="s">
        <v>38</v>
      </c>
      <c r="B31" s="96" t="s">
        <v>48</v>
      </c>
      <c r="C31" s="112" t="s">
        <v>49</v>
      </c>
      <c r="D31" s="119" t="s">
        <v>41</v>
      </c>
      <c r="E31" s="99">
        <v>4</v>
      </c>
      <c r="F31" s="100">
        <v>6500</v>
      </c>
      <c r="G31" s="101">
        <f t="shared" si="1"/>
        <v>26000</v>
      </c>
      <c r="H31" s="120">
        <v>4</v>
      </c>
      <c r="I31" s="121">
        <v>6500</v>
      </c>
      <c r="J31" s="104">
        <f t="shared" si="2"/>
        <v>26000</v>
      </c>
      <c r="K31" s="105">
        <v>5</v>
      </c>
      <c r="L31" s="100">
        <v>6500</v>
      </c>
      <c r="M31" s="101">
        <f t="shared" si="3"/>
        <v>32500</v>
      </c>
      <c r="N31" s="102">
        <v>5</v>
      </c>
      <c r="O31" s="106">
        <v>6621.6819999999998</v>
      </c>
      <c r="P31" s="108">
        <f t="shared" si="4"/>
        <v>33108.409999999996</v>
      </c>
      <c r="Q31" s="108">
        <f t="shared" si="5"/>
        <v>58500</v>
      </c>
      <c r="R31" s="108">
        <f t="shared" si="6"/>
        <v>59108.409999999996</v>
      </c>
      <c r="S31" s="108">
        <f t="shared" si="7"/>
        <v>-608.40999999999622</v>
      </c>
      <c r="T31" s="122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</row>
    <row r="32" spans="1:38" s="137" customFormat="1" ht="30" customHeight="1" x14ac:dyDescent="0.2">
      <c r="A32" s="123" t="s">
        <v>38</v>
      </c>
      <c r="B32" s="124" t="s">
        <v>50</v>
      </c>
      <c r="C32" s="125" t="s">
        <v>51</v>
      </c>
      <c r="D32" s="126" t="s">
        <v>41</v>
      </c>
      <c r="E32" s="127">
        <v>4</v>
      </c>
      <c r="F32" s="128">
        <v>6500</v>
      </c>
      <c r="G32" s="129">
        <f t="shared" si="1"/>
        <v>26000</v>
      </c>
      <c r="H32" s="130">
        <v>4</v>
      </c>
      <c r="I32" s="131">
        <v>7125</v>
      </c>
      <c r="J32" s="132">
        <f t="shared" si="2"/>
        <v>28500</v>
      </c>
      <c r="K32" s="133">
        <v>5</v>
      </c>
      <c r="L32" s="128">
        <v>6500</v>
      </c>
      <c r="M32" s="129">
        <f t="shared" si="3"/>
        <v>32500</v>
      </c>
      <c r="N32" s="130">
        <v>5</v>
      </c>
      <c r="O32" s="134">
        <v>6984.1459999999997</v>
      </c>
      <c r="P32" s="107">
        <f t="shared" si="4"/>
        <v>34920.729999999996</v>
      </c>
      <c r="Q32" s="107">
        <f t="shared" si="5"/>
        <v>58500</v>
      </c>
      <c r="R32" s="107">
        <f t="shared" si="6"/>
        <v>63420.729999999996</v>
      </c>
      <c r="S32" s="107">
        <f t="shared" si="7"/>
        <v>-4920.7299999999959</v>
      </c>
      <c r="T32" s="135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s="111" customFormat="1" ht="30" customHeight="1" x14ac:dyDescent="0.25">
      <c r="A33" s="114" t="s">
        <v>38</v>
      </c>
      <c r="B33" s="96" t="s">
        <v>52</v>
      </c>
      <c r="C33" s="138" t="s">
        <v>53</v>
      </c>
      <c r="D33" s="119" t="s">
        <v>41</v>
      </c>
      <c r="E33" s="139">
        <v>2</v>
      </c>
      <c r="F33" s="140">
        <v>7500</v>
      </c>
      <c r="G33" s="101">
        <f t="shared" si="1"/>
        <v>15000</v>
      </c>
      <c r="H33" s="102">
        <v>2</v>
      </c>
      <c r="I33" s="103">
        <v>5625</v>
      </c>
      <c r="J33" s="104">
        <f t="shared" si="2"/>
        <v>11250</v>
      </c>
      <c r="K33" s="141">
        <v>5</v>
      </c>
      <c r="L33" s="140">
        <v>7500</v>
      </c>
      <c r="M33" s="101">
        <f t="shared" si="3"/>
        <v>37500</v>
      </c>
      <c r="N33" s="102">
        <v>5</v>
      </c>
      <c r="O33" s="106">
        <v>9670</v>
      </c>
      <c r="P33" s="108">
        <f t="shared" si="4"/>
        <v>48350</v>
      </c>
      <c r="Q33" s="108">
        <f t="shared" si="5"/>
        <v>52500</v>
      </c>
      <c r="R33" s="108">
        <f t="shared" si="6"/>
        <v>59600</v>
      </c>
      <c r="S33" s="108">
        <f t="shared" si="7"/>
        <v>-7100</v>
      </c>
      <c r="T33" s="142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</row>
    <row r="34" spans="1:38" s="111" customFormat="1" ht="30" customHeight="1" x14ac:dyDescent="0.25">
      <c r="A34" s="114" t="s">
        <v>38</v>
      </c>
      <c r="B34" s="96" t="s">
        <v>54</v>
      </c>
      <c r="C34" s="143" t="s">
        <v>55</v>
      </c>
      <c r="D34" s="119" t="s">
        <v>41</v>
      </c>
      <c r="E34" s="144"/>
      <c r="F34" s="145"/>
      <c r="G34" s="101">
        <f t="shared" si="1"/>
        <v>0</v>
      </c>
      <c r="H34" s="102"/>
      <c r="I34" s="103">
        <v>0</v>
      </c>
      <c r="J34" s="104">
        <f t="shared" si="2"/>
        <v>0</v>
      </c>
      <c r="K34" s="146">
        <v>5</v>
      </c>
      <c r="L34" s="145">
        <v>6500</v>
      </c>
      <c r="M34" s="101">
        <f t="shared" si="3"/>
        <v>32500</v>
      </c>
      <c r="N34" s="102">
        <v>3</v>
      </c>
      <c r="O34" s="106">
        <v>10950</v>
      </c>
      <c r="P34" s="108">
        <f t="shared" si="4"/>
        <v>32850</v>
      </c>
      <c r="Q34" s="108">
        <f t="shared" si="5"/>
        <v>32500</v>
      </c>
      <c r="R34" s="108">
        <f t="shared" si="6"/>
        <v>32850</v>
      </c>
      <c r="S34" s="108">
        <f t="shared" si="7"/>
        <v>-350</v>
      </c>
      <c r="T34" s="122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1:38" ht="30" customHeight="1" thickBot="1" x14ac:dyDescent="0.3">
      <c r="A35" s="147" t="s">
        <v>38</v>
      </c>
      <c r="B35" s="82" t="s">
        <v>56</v>
      </c>
      <c r="C35" s="148" t="s">
        <v>57</v>
      </c>
      <c r="D35" s="149" t="s">
        <v>41</v>
      </c>
      <c r="E35" s="85">
        <v>4</v>
      </c>
      <c r="F35" s="150">
        <v>6500</v>
      </c>
      <c r="G35" s="87">
        <f t="shared" si="1"/>
        <v>26000</v>
      </c>
      <c r="H35" s="151">
        <v>4</v>
      </c>
      <c r="I35" s="152">
        <v>6500</v>
      </c>
      <c r="J35" s="90">
        <f t="shared" si="2"/>
        <v>26000</v>
      </c>
      <c r="K35" s="91">
        <v>5</v>
      </c>
      <c r="L35" s="150">
        <v>6500</v>
      </c>
      <c r="M35" s="87">
        <f t="shared" si="3"/>
        <v>32500</v>
      </c>
      <c r="N35" s="151">
        <v>5</v>
      </c>
      <c r="O35" s="153">
        <v>6648.884</v>
      </c>
      <c r="P35" s="93">
        <f t="shared" si="4"/>
        <v>33244.42</v>
      </c>
      <c r="Q35" s="93">
        <f t="shared" si="5"/>
        <v>58500</v>
      </c>
      <c r="R35" s="93">
        <f t="shared" si="6"/>
        <v>59244.42</v>
      </c>
      <c r="S35" s="93">
        <f t="shared" si="7"/>
        <v>-744.41999999999825</v>
      </c>
      <c r="T35" s="15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30" customHeight="1" thickBot="1" x14ac:dyDescent="0.3">
      <c r="A36" s="72" t="s">
        <v>35</v>
      </c>
      <c r="B36" s="73" t="s">
        <v>58</v>
      </c>
      <c r="C36" s="155" t="s">
        <v>59</v>
      </c>
      <c r="D36" s="156"/>
      <c r="E36" s="157"/>
      <c r="F36" s="158"/>
      <c r="G36" s="159"/>
      <c r="H36" s="157"/>
      <c r="I36" s="158"/>
      <c r="J36" s="159"/>
      <c r="K36" s="157"/>
      <c r="L36" s="158"/>
      <c r="M36" s="159">
        <f>SUM(M37:M39)</f>
        <v>0</v>
      </c>
      <c r="N36" s="157"/>
      <c r="O36" s="158"/>
      <c r="P36" s="159">
        <f t="shared" ref="P36:S36" si="8">SUM(P37:P39)</f>
        <v>0</v>
      </c>
      <c r="Q36" s="159">
        <f t="shared" si="8"/>
        <v>0</v>
      </c>
      <c r="R36" s="159">
        <f t="shared" si="8"/>
        <v>0</v>
      </c>
      <c r="S36" s="159">
        <f t="shared" si="8"/>
        <v>0</v>
      </c>
      <c r="T36" s="16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81" t="s">
        <v>38</v>
      </c>
      <c r="B37" s="82" t="s">
        <v>60</v>
      </c>
      <c r="C37" s="161" t="s">
        <v>61</v>
      </c>
      <c r="D37" s="84"/>
      <c r="E37" s="269" t="s">
        <v>62</v>
      </c>
      <c r="F37" s="270"/>
      <c r="G37" s="271"/>
      <c r="H37" s="269" t="s">
        <v>62</v>
      </c>
      <c r="I37" s="270"/>
      <c r="J37" s="271"/>
      <c r="K37" s="162"/>
      <c r="L37" s="163"/>
      <c r="M37" s="93">
        <f t="shared" ref="M37:M39" si="9">K37*L37</f>
        <v>0</v>
      </c>
      <c r="N37" s="162"/>
      <c r="O37" s="163"/>
      <c r="P37" s="93">
        <f t="shared" ref="P37:P39" si="10">N37*O37</f>
        <v>0</v>
      </c>
      <c r="Q37" s="93">
        <f t="shared" ref="Q37:Q39" si="11">G37+M37</f>
        <v>0</v>
      </c>
      <c r="R37" s="93">
        <f t="shared" ref="R37:R39" si="12">J37+P37</f>
        <v>0</v>
      </c>
      <c r="S37" s="93">
        <f t="shared" ref="S37:S39" si="13">Q37-R37</f>
        <v>0</v>
      </c>
      <c r="T37" s="16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5">
      <c r="A38" s="147" t="s">
        <v>38</v>
      </c>
      <c r="B38" s="165" t="s">
        <v>63</v>
      </c>
      <c r="C38" s="161" t="s">
        <v>61</v>
      </c>
      <c r="D38" s="84"/>
      <c r="E38" s="272"/>
      <c r="F38" s="270"/>
      <c r="G38" s="271"/>
      <c r="H38" s="272"/>
      <c r="I38" s="270"/>
      <c r="J38" s="271"/>
      <c r="K38" s="162"/>
      <c r="L38" s="163"/>
      <c r="M38" s="93">
        <f t="shared" si="9"/>
        <v>0</v>
      </c>
      <c r="N38" s="162"/>
      <c r="O38" s="163"/>
      <c r="P38" s="93">
        <f t="shared" si="10"/>
        <v>0</v>
      </c>
      <c r="Q38" s="93">
        <f t="shared" si="11"/>
        <v>0</v>
      </c>
      <c r="R38" s="93">
        <f t="shared" si="12"/>
        <v>0</v>
      </c>
      <c r="S38" s="93">
        <f t="shared" si="13"/>
        <v>0</v>
      </c>
      <c r="T38" s="16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3">
      <c r="A39" s="166" t="s">
        <v>38</v>
      </c>
      <c r="B39" s="167" t="s">
        <v>64</v>
      </c>
      <c r="C39" s="168" t="s">
        <v>61</v>
      </c>
      <c r="D39" s="149"/>
      <c r="E39" s="272"/>
      <c r="F39" s="270"/>
      <c r="G39" s="271"/>
      <c r="H39" s="272"/>
      <c r="I39" s="270"/>
      <c r="J39" s="271"/>
      <c r="K39" s="88"/>
      <c r="L39" s="92"/>
      <c r="M39" s="87">
        <f t="shared" si="9"/>
        <v>0</v>
      </c>
      <c r="N39" s="88"/>
      <c r="O39" s="92"/>
      <c r="P39" s="87">
        <f t="shared" si="10"/>
        <v>0</v>
      </c>
      <c r="Q39" s="87">
        <f t="shared" si="11"/>
        <v>0</v>
      </c>
      <c r="R39" s="87">
        <f t="shared" si="12"/>
        <v>0</v>
      </c>
      <c r="S39" s="87">
        <f t="shared" si="13"/>
        <v>0</v>
      </c>
      <c r="T39" s="16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 x14ac:dyDescent="0.3">
      <c r="A40" s="72" t="s">
        <v>35</v>
      </c>
      <c r="B40" s="73" t="s">
        <v>65</v>
      </c>
      <c r="C40" s="72" t="s">
        <v>66</v>
      </c>
      <c r="D40" s="74"/>
      <c r="E40" s="75"/>
      <c r="F40" s="76"/>
      <c r="G40" s="77"/>
      <c r="H40" s="75"/>
      <c r="I40" s="76"/>
      <c r="J40" s="77"/>
      <c r="K40" s="75"/>
      <c r="L40" s="76"/>
      <c r="M40" s="77">
        <f>SUM(M41:M43)</f>
        <v>0</v>
      </c>
      <c r="N40" s="75"/>
      <c r="O40" s="76"/>
      <c r="P40" s="77">
        <f t="shared" ref="P40:S40" si="14">SUM(P41:P43)</f>
        <v>0</v>
      </c>
      <c r="Q40" s="77">
        <f t="shared" si="14"/>
        <v>0</v>
      </c>
      <c r="R40" s="77">
        <f t="shared" si="14"/>
        <v>0</v>
      </c>
      <c r="S40" s="77">
        <f t="shared" si="14"/>
        <v>0</v>
      </c>
      <c r="T40" s="80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5">
      <c r="A41" s="81" t="s">
        <v>38</v>
      </c>
      <c r="B41" s="82" t="s">
        <v>67</v>
      </c>
      <c r="C41" s="161" t="s">
        <v>61</v>
      </c>
      <c r="D41" s="84"/>
      <c r="E41" s="269" t="s">
        <v>62</v>
      </c>
      <c r="F41" s="270"/>
      <c r="G41" s="271"/>
      <c r="H41" s="269" t="s">
        <v>62</v>
      </c>
      <c r="I41" s="270"/>
      <c r="J41" s="271"/>
      <c r="K41" s="162"/>
      <c r="L41" s="163"/>
      <c r="M41" s="93">
        <f t="shared" ref="M41:M43" si="15">K41*L41</f>
        <v>0</v>
      </c>
      <c r="N41" s="162"/>
      <c r="O41" s="163"/>
      <c r="P41" s="93">
        <f t="shared" ref="P41:P43" si="16">N41*O41</f>
        <v>0</v>
      </c>
      <c r="Q41" s="93">
        <f t="shared" ref="Q41:Q43" si="17">G41+M41</f>
        <v>0</v>
      </c>
      <c r="R41" s="93">
        <f t="shared" ref="R41:R43" si="18">J41+P41</f>
        <v>0</v>
      </c>
      <c r="S41" s="93">
        <f t="shared" ref="S41:S43" si="19">Q41-R41</f>
        <v>0</v>
      </c>
      <c r="T41" s="16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5">
      <c r="A42" s="147" t="s">
        <v>38</v>
      </c>
      <c r="B42" s="165" t="s">
        <v>68</v>
      </c>
      <c r="C42" s="161" t="s">
        <v>61</v>
      </c>
      <c r="D42" s="84"/>
      <c r="E42" s="272"/>
      <c r="F42" s="270"/>
      <c r="G42" s="271"/>
      <c r="H42" s="272"/>
      <c r="I42" s="270"/>
      <c r="J42" s="271"/>
      <c r="K42" s="162"/>
      <c r="L42" s="163"/>
      <c r="M42" s="93">
        <f t="shared" si="15"/>
        <v>0</v>
      </c>
      <c r="N42" s="162"/>
      <c r="O42" s="163"/>
      <c r="P42" s="93">
        <f t="shared" si="16"/>
        <v>0</v>
      </c>
      <c r="Q42" s="93">
        <f t="shared" si="17"/>
        <v>0</v>
      </c>
      <c r="R42" s="93">
        <f t="shared" si="18"/>
        <v>0</v>
      </c>
      <c r="S42" s="93">
        <f t="shared" si="19"/>
        <v>0</v>
      </c>
      <c r="T42" s="16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3">
      <c r="A43" s="166" t="s">
        <v>38</v>
      </c>
      <c r="B43" s="167" t="s">
        <v>69</v>
      </c>
      <c r="C43" s="168" t="s">
        <v>61</v>
      </c>
      <c r="D43" s="149"/>
      <c r="E43" s="273"/>
      <c r="F43" s="274"/>
      <c r="G43" s="275"/>
      <c r="H43" s="273"/>
      <c r="I43" s="274"/>
      <c r="J43" s="275"/>
      <c r="K43" s="88"/>
      <c r="L43" s="92"/>
      <c r="M43" s="87">
        <f t="shared" si="15"/>
        <v>0</v>
      </c>
      <c r="N43" s="88"/>
      <c r="O43" s="92"/>
      <c r="P43" s="87">
        <f t="shared" si="16"/>
        <v>0</v>
      </c>
      <c r="Q43" s="93">
        <f t="shared" si="17"/>
        <v>0</v>
      </c>
      <c r="R43" s="93">
        <f t="shared" si="18"/>
        <v>0</v>
      </c>
      <c r="S43" s="93">
        <f t="shared" si="19"/>
        <v>0</v>
      </c>
      <c r="T43" s="16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 x14ac:dyDescent="0.3">
      <c r="A44" s="170" t="s">
        <v>70</v>
      </c>
      <c r="B44" s="171"/>
      <c r="C44" s="172"/>
      <c r="D44" s="173"/>
      <c r="E44" s="174"/>
      <c r="F44" s="175"/>
      <c r="G44" s="176">
        <f>G26+G36+G40</f>
        <v>201000</v>
      </c>
      <c r="H44" s="174"/>
      <c r="I44" s="175"/>
      <c r="J44" s="176">
        <f>J26+J36+J40</f>
        <v>199750</v>
      </c>
      <c r="K44" s="174"/>
      <c r="L44" s="175"/>
      <c r="M44" s="176">
        <f>M26+M36+M40</f>
        <v>302500</v>
      </c>
      <c r="N44" s="174"/>
      <c r="O44" s="175"/>
      <c r="P44" s="176">
        <f>P26+P36+P40</f>
        <v>296845.19</v>
      </c>
      <c r="Q44" s="176">
        <f>Q26+Q36+Q40</f>
        <v>503500</v>
      </c>
      <c r="R44" s="176">
        <f>R26+R36+R40</f>
        <v>496595.18999999994</v>
      </c>
      <c r="S44" s="176">
        <f>S26+S36+S40</f>
        <v>6904.8100000000049</v>
      </c>
      <c r="T44" s="17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thickBot="1" x14ac:dyDescent="0.3">
      <c r="A45" s="72" t="s">
        <v>27</v>
      </c>
      <c r="B45" s="73" t="s">
        <v>71</v>
      </c>
      <c r="C45" s="178" t="s">
        <v>72</v>
      </c>
      <c r="D45" s="74"/>
      <c r="E45" s="75"/>
      <c r="F45" s="76"/>
      <c r="G45" s="179"/>
      <c r="H45" s="75"/>
      <c r="I45" s="76"/>
      <c r="J45" s="179"/>
      <c r="K45" s="75"/>
      <c r="L45" s="76"/>
      <c r="M45" s="179"/>
      <c r="N45" s="75"/>
      <c r="O45" s="76"/>
      <c r="P45" s="179"/>
      <c r="Q45" s="179"/>
      <c r="R45" s="179"/>
      <c r="S45" s="179"/>
      <c r="T45" s="8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ht="30" customHeight="1" x14ac:dyDescent="0.25">
      <c r="A46" s="81" t="s">
        <v>38</v>
      </c>
      <c r="B46" s="180" t="s">
        <v>73</v>
      </c>
      <c r="C46" s="161" t="s">
        <v>74</v>
      </c>
      <c r="D46" s="84"/>
      <c r="E46" s="162">
        <v>201000</v>
      </c>
      <c r="F46" s="181">
        <v>0.22</v>
      </c>
      <c r="G46" s="93">
        <f t="shared" ref="G46:G47" si="20">E46*F46</f>
        <v>44220</v>
      </c>
      <c r="H46" s="162">
        <v>199750</v>
      </c>
      <c r="I46" s="181">
        <v>0.22</v>
      </c>
      <c r="J46" s="93">
        <f t="shared" ref="J46:J47" si="21">H46*I46</f>
        <v>43945</v>
      </c>
      <c r="K46" s="162">
        <v>302500</v>
      </c>
      <c r="L46" s="181">
        <v>0.22</v>
      </c>
      <c r="M46" s="93">
        <v>66550</v>
      </c>
      <c r="N46" s="162">
        <v>296845.19</v>
      </c>
      <c r="O46" s="181">
        <v>0.22</v>
      </c>
      <c r="P46" s="182">
        <v>68067.38</v>
      </c>
      <c r="Q46" s="93">
        <f t="shared" ref="Q46:Q47" si="22">G46+M46</f>
        <v>110770</v>
      </c>
      <c r="R46" s="108">
        <f t="shared" ref="R46:R47" si="23">J46+P46</f>
        <v>112012.38</v>
      </c>
      <c r="S46" s="93">
        <f t="shared" ref="S46:S47" si="24">Q46-R46</f>
        <v>-1242.3800000000047</v>
      </c>
      <c r="T46" s="183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30" customHeight="1" thickBot="1" x14ac:dyDescent="0.3">
      <c r="A47" s="147" t="s">
        <v>38</v>
      </c>
      <c r="B47" s="165" t="s">
        <v>75</v>
      </c>
      <c r="C47" s="161" t="s">
        <v>59</v>
      </c>
      <c r="D47" s="84"/>
      <c r="E47" s="162"/>
      <c r="F47" s="181">
        <v>0.22</v>
      </c>
      <c r="G47" s="93">
        <f t="shared" si="20"/>
        <v>0</v>
      </c>
      <c r="H47" s="162"/>
      <c r="I47" s="181">
        <v>0.22</v>
      </c>
      <c r="J47" s="93">
        <f t="shared" si="21"/>
        <v>0</v>
      </c>
      <c r="K47" s="162"/>
      <c r="L47" s="181">
        <v>0.22</v>
      </c>
      <c r="M47" s="93">
        <f t="shared" ref="M47" si="25">K47*L47</f>
        <v>0</v>
      </c>
      <c r="N47" s="162"/>
      <c r="O47" s="181">
        <v>0.22</v>
      </c>
      <c r="P47" s="93">
        <f t="shared" ref="P47" si="26">N47*O47</f>
        <v>0</v>
      </c>
      <c r="Q47" s="93">
        <f t="shared" si="22"/>
        <v>0</v>
      </c>
      <c r="R47" s="93">
        <f t="shared" si="23"/>
        <v>0</v>
      </c>
      <c r="S47" s="93">
        <f t="shared" si="24"/>
        <v>0</v>
      </c>
      <c r="T47" s="16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30" customHeight="1" thickBot="1" x14ac:dyDescent="0.3">
      <c r="A48" s="170" t="s">
        <v>76</v>
      </c>
      <c r="B48" s="171"/>
      <c r="C48" s="172"/>
      <c r="D48" s="173"/>
      <c r="E48" s="174"/>
      <c r="F48" s="175"/>
      <c r="G48" s="176">
        <f>SUM(G46:G47)</f>
        <v>44220</v>
      </c>
      <c r="H48" s="174"/>
      <c r="I48" s="175"/>
      <c r="J48" s="176">
        <f>SUM(J46:J47)</f>
        <v>43945</v>
      </c>
      <c r="K48" s="174"/>
      <c r="L48" s="175"/>
      <c r="M48" s="176">
        <f>SUM(M46:M47)</f>
        <v>66550</v>
      </c>
      <c r="N48" s="174"/>
      <c r="O48" s="175"/>
      <c r="P48" s="176">
        <f t="shared" ref="P48:S48" si="27">SUM(P46:P47)</f>
        <v>68067.38</v>
      </c>
      <c r="Q48" s="176">
        <f t="shared" si="27"/>
        <v>110770</v>
      </c>
      <c r="R48" s="176">
        <f t="shared" si="27"/>
        <v>112012.38</v>
      </c>
      <c r="S48" s="176">
        <f t="shared" si="27"/>
        <v>-1242.3800000000047</v>
      </c>
      <c r="T48" s="17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thickBot="1" x14ac:dyDescent="0.3">
      <c r="A49" s="72" t="s">
        <v>27</v>
      </c>
      <c r="B49" s="73" t="s">
        <v>77</v>
      </c>
      <c r="C49" s="72" t="s">
        <v>78</v>
      </c>
      <c r="D49" s="74"/>
      <c r="E49" s="75"/>
      <c r="F49" s="76"/>
      <c r="G49" s="179"/>
      <c r="H49" s="75"/>
      <c r="I49" s="76"/>
      <c r="J49" s="179"/>
      <c r="K49" s="75"/>
      <c r="L49" s="76"/>
      <c r="M49" s="179"/>
      <c r="N49" s="75"/>
      <c r="O49" s="76"/>
      <c r="P49" s="179"/>
      <c r="Q49" s="179"/>
      <c r="R49" s="179"/>
      <c r="S49" s="179"/>
      <c r="T49" s="80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1:38" ht="30" customHeight="1" x14ac:dyDescent="0.25">
      <c r="A50" s="81" t="s">
        <v>38</v>
      </c>
      <c r="B50" s="180" t="s">
        <v>79</v>
      </c>
      <c r="C50" s="184" t="s">
        <v>80</v>
      </c>
      <c r="D50" s="84" t="s">
        <v>41</v>
      </c>
      <c r="E50" s="162">
        <v>4</v>
      </c>
      <c r="F50" s="163">
        <v>25000</v>
      </c>
      <c r="G50" s="93">
        <f t="shared" ref="G50:G52" si="28">E50*F50</f>
        <v>100000</v>
      </c>
      <c r="H50" s="162">
        <v>4</v>
      </c>
      <c r="I50" s="163">
        <v>25000</v>
      </c>
      <c r="J50" s="93">
        <f t="shared" ref="J50:J52" si="29">H50*I50</f>
        <v>100000</v>
      </c>
      <c r="K50" s="162">
        <v>5</v>
      </c>
      <c r="L50" s="163">
        <v>25000</v>
      </c>
      <c r="M50" s="93">
        <f t="shared" ref="M50:M52" si="30">K50*L50</f>
        <v>125000</v>
      </c>
      <c r="N50" s="162">
        <v>5</v>
      </c>
      <c r="O50" s="163">
        <v>25000</v>
      </c>
      <c r="P50" s="93">
        <f t="shared" ref="P50:P52" si="31">N50*O50</f>
        <v>125000</v>
      </c>
      <c r="Q50" s="93">
        <f t="shared" ref="Q50:Q52" si="32">G50+M50</f>
        <v>225000</v>
      </c>
      <c r="R50" s="108">
        <f t="shared" ref="R50:R52" si="33">J50+P50</f>
        <v>225000</v>
      </c>
      <c r="S50" s="93">
        <f t="shared" ref="S50:S52" si="34">Q50-R50</f>
        <v>0</v>
      </c>
      <c r="T50" s="16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30" customHeight="1" x14ac:dyDescent="0.25">
      <c r="A51" s="147" t="s">
        <v>38</v>
      </c>
      <c r="B51" s="165" t="s">
        <v>81</v>
      </c>
      <c r="C51" s="184" t="s">
        <v>82</v>
      </c>
      <c r="D51" s="84" t="s">
        <v>41</v>
      </c>
      <c r="E51" s="162"/>
      <c r="F51" s="163"/>
      <c r="G51" s="93">
        <f t="shared" si="28"/>
        <v>0</v>
      </c>
      <c r="H51" s="162"/>
      <c r="I51" s="163"/>
      <c r="J51" s="93">
        <f t="shared" si="29"/>
        <v>0</v>
      </c>
      <c r="K51" s="162"/>
      <c r="L51" s="163"/>
      <c r="M51" s="93">
        <f t="shared" si="30"/>
        <v>0</v>
      </c>
      <c r="N51" s="162"/>
      <c r="O51" s="163"/>
      <c r="P51" s="93">
        <f t="shared" si="31"/>
        <v>0</v>
      </c>
      <c r="Q51" s="93">
        <f t="shared" si="32"/>
        <v>0</v>
      </c>
      <c r="R51" s="93">
        <f t="shared" si="33"/>
        <v>0</v>
      </c>
      <c r="S51" s="93">
        <f t="shared" si="34"/>
        <v>0</v>
      </c>
      <c r="T51" s="16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30" customHeight="1" thickBot="1" x14ac:dyDescent="0.3">
      <c r="A52" s="166" t="s">
        <v>38</v>
      </c>
      <c r="B52" s="167" t="s">
        <v>83</v>
      </c>
      <c r="C52" s="184" t="s">
        <v>82</v>
      </c>
      <c r="D52" s="149" t="s">
        <v>41</v>
      </c>
      <c r="E52" s="88"/>
      <c r="F52" s="92"/>
      <c r="G52" s="87">
        <f t="shared" si="28"/>
        <v>0</v>
      </c>
      <c r="H52" s="88"/>
      <c r="I52" s="92"/>
      <c r="J52" s="87">
        <f t="shared" si="29"/>
        <v>0</v>
      </c>
      <c r="K52" s="88"/>
      <c r="L52" s="92"/>
      <c r="M52" s="87">
        <f t="shared" si="30"/>
        <v>0</v>
      </c>
      <c r="N52" s="88"/>
      <c r="O52" s="92"/>
      <c r="P52" s="87">
        <f t="shared" si="31"/>
        <v>0</v>
      </c>
      <c r="Q52" s="93">
        <f t="shared" si="32"/>
        <v>0</v>
      </c>
      <c r="R52" s="93">
        <f t="shared" si="33"/>
        <v>0</v>
      </c>
      <c r="S52" s="93">
        <f t="shared" si="34"/>
        <v>0</v>
      </c>
      <c r="T52" s="169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30" customHeight="1" thickBot="1" x14ac:dyDescent="0.3">
      <c r="A53" s="170" t="s">
        <v>84</v>
      </c>
      <c r="B53" s="171"/>
      <c r="C53" s="172"/>
      <c r="D53" s="173"/>
      <c r="E53" s="174"/>
      <c r="F53" s="175"/>
      <c r="G53" s="176">
        <f>SUM(G50:G52)</f>
        <v>100000</v>
      </c>
      <c r="H53" s="174"/>
      <c r="I53" s="175"/>
      <c r="J53" s="176">
        <f>SUM(J50:J52)</f>
        <v>100000</v>
      </c>
      <c r="K53" s="174"/>
      <c r="L53" s="175"/>
      <c r="M53" s="176">
        <f>SUM(M50:M52)</f>
        <v>125000</v>
      </c>
      <c r="N53" s="174"/>
      <c r="O53" s="175"/>
      <c r="P53" s="176">
        <f t="shared" ref="P53:S53" si="35">SUM(P50:P52)</f>
        <v>125000</v>
      </c>
      <c r="Q53" s="176">
        <f t="shared" si="35"/>
        <v>225000</v>
      </c>
      <c r="R53" s="176">
        <f t="shared" si="35"/>
        <v>225000</v>
      </c>
      <c r="S53" s="176">
        <f t="shared" si="35"/>
        <v>0</v>
      </c>
      <c r="T53" s="17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52.5" customHeight="1" thickBot="1" x14ac:dyDescent="0.3">
      <c r="A54" s="72" t="s">
        <v>27</v>
      </c>
      <c r="B54" s="73" t="s">
        <v>85</v>
      </c>
      <c r="C54" s="185" t="s">
        <v>86</v>
      </c>
      <c r="D54" s="74"/>
      <c r="E54" s="75"/>
      <c r="F54" s="76"/>
      <c r="G54" s="179"/>
      <c r="H54" s="75"/>
      <c r="I54" s="76"/>
      <c r="J54" s="179"/>
      <c r="K54" s="75"/>
      <c r="L54" s="76"/>
      <c r="M54" s="179"/>
      <c r="N54" s="75"/>
      <c r="O54" s="76"/>
      <c r="P54" s="179"/>
      <c r="Q54" s="179"/>
      <c r="R54" s="179"/>
      <c r="S54" s="179"/>
      <c r="T54" s="80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38" ht="30" customHeight="1" x14ac:dyDescent="0.25">
      <c r="A55" s="81" t="s">
        <v>38</v>
      </c>
      <c r="B55" s="180" t="s">
        <v>87</v>
      </c>
      <c r="C55" s="184" t="s">
        <v>88</v>
      </c>
      <c r="D55" s="84" t="s">
        <v>41</v>
      </c>
      <c r="E55" s="162"/>
      <c r="F55" s="163"/>
      <c r="G55" s="93">
        <f t="shared" ref="G55:G58" si="36">E55*F55</f>
        <v>0</v>
      </c>
      <c r="H55" s="162"/>
      <c r="I55" s="163"/>
      <c r="J55" s="93">
        <f t="shared" ref="J55:J58" si="37">H55*I55</f>
        <v>0</v>
      </c>
      <c r="K55" s="162"/>
      <c r="L55" s="163"/>
      <c r="M55" s="93">
        <f t="shared" ref="M55:M58" si="38">K55*L55</f>
        <v>0</v>
      </c>
      <c r="N55" s="162"/>
      <c r="O55" s="163"/>
      <c r="P55" s="93">
        <f t="shared" ref="P55:P58" si="39">N55*O55</f>
        <v>0</v>
      </c>
      <c r="Q55" s="93">
        <f t="shared" ref="Q55:Q58" si="40">G55+M55</f>
        <v>0</v>
      </c>
      <c r="R55" s="93">
        <f t="shared" ref="R55:R58" si="41">J55+P55</f>
        <v>0</v>
      </c>
      <c r="S55" s="93">
        <f t="shared" ref="S55:S58" si="42">Q55-R55</f>
        <v>0</v>
      </c>
      <c r="T55" s="164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30" customHeight="1" x14ac:dyDescent="0.25">
      <c r="A56" s="147" t="s">
        <v>38</v>
      </c>
      <c r="B56" s="167" t="s">
        <v>89</v>
      </c>
      <c r="C56" s="184" t="s">
        <v>90</v>
      </c>
      <c r="D56" s="84" t="s">
        <v>41</v>
      </c>
      <c r="E56" s="162"/>
      <c r="F56" s="163"/>
      <c r="G56" s="93">
        <f t="shared" si="36"/>
        <v>0</v>
      </c>
      <c r="H56" s="162"/>
      <c r="I56" s="163"/>
      <c r="J56" s="93">
        <f t="shared" si="37"/>
        <v>0</v>
      </c>
      <c r="K56" s="162"/>
      <c r="L56" s="163"/>
      <c r="M56" s="93">
        <f t="shared" si="38"/>
        <v>0</v>
      </c>
      <c r="N56" s="162"/>
      <c r="O56" s="163"/>
      <c r="P56" s="93">
        <f t="shared" si="39"/>
        <v>0</v>
      </c>
      <c r="Q56" s="93">
        <f t="shared" si="40"/>
        <v>0</v>
      </c>
      <c r="R56" s="93">
        <f t="shared" si="41"/>
        <v>0</v>
      </c>
      <c r="S56" s="93">
        <f t="shared" si="42"/>
        <v>0</v>
      </c>
      <c r="T56" s="16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30" customHeight="1" x14ac:dyDescent="0.25">
      <c r="A57" s="147" t="s">
        <v>38</v>
      </c>
      <c r="B57" s="165" t="s">
        <v>91</v>
      </c>
      <c r="C57" s="186" t="s">
        <v>92</v>
      </c>
      <c r="D57" s="84" t="s">
        <v>41</v>
      </c>
      <c r="E57" s="162"/>
      <c r="F57" s="163"/>
      <c r="G57" s="93">
        <f t="shared" si="36"/>
        <v>0</v>
      </c>
      <c r="H57" s="162"/>
      <c r="I57" s="163"/>
      <c r="J57" s="93">
        <f t="shared" si="37"/>
        <v>0</v>
      </c>
      <c r="K57" s="162"/>
      <c r="L57" s="163"/>
      <c r="M57" s="93">
        <f t="shared" si="38"/>
        <v>0</v>
      </c>
      <c r="N57" s="162"/>
      <c r="O57" s="163"/>
      <c r="P57" s="93">
        <f t="shared" si="39"/>
        <v>0</v>
      </c>
      <c r="Q57" s="93">
        <f t="shared" si="40"/>
        <v>0</v>
      </c>
      <c r="R57" s="93">
        <f t="shared" si="41"/>
        <v>0</v>
      </c>
      <c r="S57" s="93">
        <f t="shared" si="42"/>
        <v>0</v>
      </c>
      <c r="T57" s="16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45.75" customHeight="1" thickBot="1" x14ac:dyDescent="0.3">
      <c r="A58" s="166" t="s">
        <v>38</v>
      </c>
      <c r="B58" s="165" t="s">
        <v>93</v>
      </c>
      <c r="C58" s="187" t="s">
        <v>94</v>
      </c>
      <c r="D58" s="149" t="s">
        <v>41</v>
      </c>
      <c r="E58" s="88"/>
      <c r="F58" s="92"/>
      <c r="G58" s="87">
        <f t="shared" si="36"/>
        <v>0</v>
      </c>
      <c r="H58" s="88"/>
      <c r="I58" s="92"/>
      <c r="J58" s="87">
        <f t="shared" si="37"/>
        <v>0</v>
      </c>
      <c r="K58" s="88"/>
      <c r="L58" s="92"/>
      <c r="M58" s="87">
        <f t="shared" si="38"/>
        <v>0</v>
      </c>
      <c r="N58" s="88"/>
      <c r="O58" s="92"/>
      <c r="P58" s="87">
        <f t="shared" si="39"/>
        <v>0</v>
      </c>
      <c r="Q58" s="93">
        <f t="shared" si="40"/>
        <v>0</v>
      </c>
      <c r="R58" s="93">
        <f t="shared" si="41"/>
        <v>0</v>
      </c>
      <c r="S58" s="93">
        <f t="shared" si="42"/>
        <v>0</v>
      </c>
      <c r="T58" s="169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30" customHeight="1" thickBot="1" x14ac:dyDescent="0.3">
      <c r="A59" s="188" t="s">
        <v>95</v>
      </c>
      <c r="B59" s="171"/>
      <c r="C59" s="172"/>
      <c r="D59" s="173"/>
      <c r="E59" s="174"/>
      <c r="F59" s="175"/>
      <c r="G59" s="176">
        <f>SUM(G55:G58)</f>
        <v>0</v>
      </c>
      <c r="H59" s="174"/>
      <c r="I59" s="175"/>
      <c r="J59" s="176">
        <f>SUM(J55:J58)</f>
        <v>0</v>
      </c>
      <c r="K59" s="174"/>
      <c r="L59" s="175"/>
      <c r="M59" s="176">
        <f>SUM(M55:M58)</f>
        <v>0</v>
      </c>
      <c r="N59" s="174"/>
      <c r="O59" s="175"/>
      <c r="P59" s="176">
        <f t="shared" ref="P59:S59" si="43">SUM(P55:P58)</f>
        <v>0</v>
      </c>
      <c r="Q59" s="176">
        <f t="shared" si="43"/>
        <v>0</v>
      </c>
      <c r="R59" s="176">
        <f t="shared" si="43"/>
        <v>0</v>
      </c>
      <c r="S59" s="176">
        <f t="shared" si="43"/>
        <v>0</v>
      </c>
      <c r="T59" s="17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thickBot="1" x14ac:dyDescent="0.3">
      <c r="A60" s="72" t="s">
        <v>27</v>
      </c>
      <c r="B60" s="73" t="s">
        <v>96</v>
      </c>
      <c r="C60" s="72" t="s">
        <v>97</v>
      </c>
      <c r="D60" s="74"/>
      <c r="E60" s="75"/>
      <c r="F60" s="76"/>
      <c r="G60" s="179"/>
      <c r="H60" s="75"/>
      <c r="I60" s="76"/>
      <c r="J60" s="179"/>
      <c r="K60" s="75"/>
      <c r="L60" s="76"/>
      <c r="M60" s="179"/>
      <c r="N60" s="75"/>
      <c r="O60" s="76"/>
      <c r="P60" s="179"/>
      <c r="Q60" s="179"/>
      <c r="R60" s="179"/>
      <c r="S60" s="179"/>
      <c r="T60" s="80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spans="1:38" ht="30" customHeight="1" x14ac:dyDescent="0.25">
      <c r="A61" s="81" t="s">
        <v>38</v>
      </c>
      <c r="B61" s="180" t="s">
        <v>98</v>
      </c>
      <c r="C61" s="189" t="s">
        <v>99</v>
      </c>
      <c r="D61" s="84" t="s">
        <v>41</v>
      </c>
      <c r="E61" s="162"/>
      <c r="F61" s="163"/>
      <c r="G61" s="93">
        <f t="shared" ref="G61:G63" si="44">E61*F61</f>
        <v>0</v>
      </c>
      <c r="H61" s="162"/>
      <c r="I61" s="163"/>
      <c r="J61" s="93">
        <f t="shared" ref="J61:J63" si="45">H61*I61</f>
        <v>0</v>
      </c>
      <c r="K61" s="162"/>
      <c r="L61" s="163"/>
      <c r="M61" s="93">
        <f t="shared" ref="M61:M63" si="46">K61*L61</f>
        <v>0</v>
      </c>
      <c r="N61" s="162"/>
      <c r="O61" s="163"/>
      <c r="P61" s="93">
        <f t="shared" ref="P61:P63" si="47">N61*O61</f>
        <v>0</v>
      </c>
      <c r="Q61" s="93">
        <f t="shared" ref="Q61:Q63" si="48">G61+M61</f>
        <v>0</v>
      </c>
      <c r="R61" s="93">
        <f t="shared" ref="R61:R63" si="49">J61+P61</f>
        <v>0</v>
      </c>
      <c r="S61" s="93">
        <f t="shared" ref="S61:S63" si="50">Q61-R61</f>
        <v>0</v>
      </c>
      <c r="T61" s="16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30" customHeight="1" x14ac:dyDescent="0.25">
      <c r="A62" s="147" t="s">
        <v>38</v>
      </c>
      <c r="B62" s="165" t="s">
        <v>100</v>
      </c>
      <c r="C62" s="189" t="s">
        <v>101</v>
      </c>
      <c r="D62" s="84" t="s">
        <v>41</v>
      </c>
      <c r="E62" s="162"/>
      <c r="F62" s="163"/>
      <c r="G62" s="93">
        <f t="shared" si="44"/>
        <v>0</v>
      </c>
      <c r="H62" s="162"/>
      <c r="I62" s="163"/>
      <c r="J62" s="93">
        <f t="shared" si="45"/>
        <v>0</v>
      </c>
      <c r="K62" s="162"/>
      <c r="L62" s="163"/>
      <c r="M62" s="93">
        <f t="shared" si="46"/>
        <v>0</v>
      </c>
      <c r="N62" s="162"/>
      <c r="O62" s="163"/>
      <c r="P62" s="93">
        <f t="shared" si="47"/>
        <v>0</v>
      </c>
      <c r="Q62" s="93">
        <f t="shared" si="48"/>
        <v>0</v>
      </c>
      <c r="R62" s="93">
        <f t="shared" si="49"/>
        <v>0</v>
      </c>
      <c r="S62" s="93">
        <f t="shared" si="50"/>
        <v>0</v>
      </c>
      <c r="T62" s="16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30" customHeight="1" thickBot="1" x14ac:dyDescent="0.3">
      <c r="A63" s="166" t="s">
        <v>38</v>
      </c>
      <c r="B63" s="167" t="s">
        <v>102</v>
      </c>
      <c r="C63" s="190" t="s">
        <v>103</v>
      </c>
      <c r="D63" s="149" t="s">
        <v>41</v>
      </c>
      <c r="E63" s="88"/>
      <c r="F63" s="92"/>
      <c r="G63" s="87">
        <f t="shared" si="44"/>
        <v>0</v>
      </c>
      <c r="H63" s="88"/>
      <c r="I63" s="92"/>
      <c r="J63" s="87">
        <f t="shared" si="45"/>
        <v>0</v>
      </c>
      <c r="K63" s="88"/>
      <c r="L63" s="92"/>
      <c r="M63" s="87">
        <f t="shared" si="46"/>
        <v>0</v>
      </c>
      <c r="N63" s="88"/>
      <c r="O63" s="92"/>
      <c r="P63" s="87">
        <f t="shared" si="47"/>
        <v>0</v>
      </c>
      <c r="Q63" s="93">
        <f t="shared" si="48"/>
        <v>0</v>
      </c>
      <c r="R63" s="93">
        <f t="shared" si="49"/>
        <v>0</v>
      </c>
      <c r="S63" s="93">
        <f t="shared" si="50"/>
        <v>0</v>
      </c>
      <c r="T63" s="169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30" customHeight="1" thickBot="1" x14ac:dyDescent="0.3">
      <c r="A64" s="170" t="s">
        <v>104</v>
      </c>
      <c r="B64" s="171"/>
      <c r="C64" s="172"/>
      <c r="D64" s="173"/>
      <c r="E64" s="174"/>
      <c r="F64" s="175"/>
      <c r="G64" s="176">
        <f>SUM(G61:G63)</f>
        <v>0</v>
      </c>
      <c r="H64" s="174"/>
      <c r="I64" s="175"/>
      <c r="J64" s="176">
        <f>SUM(J61:J63)</f>
        <v>0</v>
      </c>
      <c r="K64" s="174"/>
      <c r="L64" s="175"/>
      <c r="M64" s="176">
        <f>SUM(M61:M63)</f>
        <v>0</v>
      </c>
      <c r="N64" s="174"/>
      <c r="O64" s="175"/>
      <c r="P64" s="176">
        <f t="shared" ref="P64:S64" si="51">SUM(P61:P63)</f>
        <v>0</v>
      </c>
      <c r="Q64" s="176">
        <f t="shared" si="51"/>
        <v>0</v>
      </c>
      <c r="R64" s="176">
        <f t="shared" si="51"/>
        <v>0</v>
      </c>
      <c r="S64" s="176">
        <f t="shared" si="51"/>
        <v>0</v>
      </c>
      <c r="T64" s="17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thickBot="1" x14ac:dyDescent="0.3">
      <c r="A65" s="72" t="s">
        <v>27</v>
      </c>
      <c r="B65" s="73" t="s">
        <v>105</v>
      </c>
      <c r="C65" s="72" t="s">
        <v>106</v>
      </c>
      <c r="D65" s="74"/>
      <c r="E65" s="75"/>
      <c r="F65" s="76"/>
      <c r="G65" s="179"/>
      <c r="H65" s="75"/>
      <c r="I65" s="76"/>
      <c r="J65" s="179"/>
      <c r="K65" s="75"/>
      <c r="L65" s="76"/>
      <c r="M65" s="179"/>
      <c r="N65" s="75"/>
      <c r="O65" s="76"/>
      <c r="P65" s="179"/>
      <c r="Q65" s="179"/>
      <c r="R65" s="179"/>
      <c r="S65" s="179"/>
      <c r="T65" s="80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1:38" ht="30" customHeight="1" x14ac:dyDescent="0.25">
      <c r="A66" s="81" t="s">
        <v>38</v>
      </c>
      <c r="B66" s="180" t="s">
        <v>107</v>
      </c>
      <c r="C66" s="189" t="s">
        <v>108</v>
      </c>
      <c r="D66" s="84" t="s">
        <v>109</v>
      </c>
      <c r="E66" s="162"/>
      <c r="F66" s="163"/>
      <c r="G66" s="93">
        <f t="shared" ref="G66:G68" si="52">E66*F66</f>
        <v>0</v>
      </c>
      <c r="H66" s="162"/>
      <c r="I66" s="163"/>
      <c r="J66" s="93">
        <f t="shared" ref="J66:J68" si="53">H66*I66</f>
        <v>0</v>
      </c>
      <c r="K66" s="162"/>
      <c r="L66" s="163"/>
      <c r="M66" s="93">
        <f t="shared" ref="M66:M68" si="54">K66*L66</f>
        <v>0</v>
      </c>
      <c r="N66" s="162"/>
      <c r="O66" s="163"/>
      <c r="P66" s="93">
        <f t="shared" ref="P66:P68" si="55">N66*O66</f>
        <v>0</v>
      </c>
      <c r="Q66" s="93">
        <f t="shared" ref="Q66:Q68" si="56">G66+M66</f>
        <v>0</v>
      </c>
      <c r="R66" s="93">
        <f t="shared" ref="R66:R68" si="57">J66+P66</f>
        <v>0</v>
      </c>
      <c r="S66" s="93">
        <f t="shared" ref="S66:S68" si="58">Q66-R66</f>
        <v>0</v>
      </c>
      <c r="T66" s="16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30" customHeight="1" x14ac:dyDescent="0.25">
      <c r="A67" s="147" t="s">
        <v>38</v>
      </c>
      <c r="B67" s="165" t="s">
        <v>110</v>
      </c>
      <c r="C67" s="189" t="s">
        <v>108</v>
      </c>
      <c r="D67" s="84" t="s">
        <v>109</v>
      </c>
      <c r="E67" s="162"/>
      <c r="F67" s="163"/>
      <c r="G67" s="93">
        <f t="shared" si="52"/>
        <v>0</v>
      </c>
      <c r="H67" s="162"/>
      <c r="I67" s="163"/>
      <c r="J67" s="93">
        <f t="shared" si="53"/>
        <v>0</v>
      </c>
      <c r="K67" s="162"/>
      <c r="L67" s="163"/>
      <c r="M67" s="93">
        <f t="shared" si="54"/>
        <v>0</v>
      </c>
      <c r="N67" s="162"/>
      <c r="O67" s="163"/>
      <c r="P67" s="93">
        <f t="shared" si="55"/>
        <v>0</v>
      </c>
      <c r="Q67" s="93">
        <f t="shared" si="56"/>
        <v>0</v>
      </c>
      <c r="R67" s="93">
        <f t="shared" si="57"/>
        <v>0</v>
      </c>
      <c r="S67" s="93">
        <f t="shared" si="58"/>
        <v>0</v>
      </c>
      <c r="T67" s="16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30" customHeight="1" thickBot="1" x14ac:dyDescent="0.3">
      <c r="A68" s="166" t="s">
        <v>38</v>
      </c>
      <c r="B68" s="167" t="s">
        <v>111</v>
      </c>
      <c r="C68" s="190" t="s">
        <v>108</v>
      </c>
      <c r="D68" s="149" t="s">
        <v>109</v>
      </c>
      <c r="E68" s="88"/>
      <c r="F68" s="92"/>
      <c r="G68" s="87">
        <f t="shared" si="52"/>
        <v>0</v>
      </c>
      <c r="H68" s="88"/>
      <c r="I68" s="92"/>
      <c r="J68" s="87">
        <f t="shared" si="53"/>
        <v>0</v>
      </c>
      <c r="K68" s="88"/>
      <c r="L68" s="92"/>
      <c r="M68" s="87">
        <f t="shared" si="54"/>
        <v>0</v>
      </c>
      <c r="N68" s="88"/>
      <c r="O68" s="92"/>
      <c r="P68" s="87">
        <f t="shared" si="55"/>
        <v>0</v>
      </c>
      <c r="Q68" s="93">
        <f t="shared" si="56"/>
        <v>0</v>
      </c>
      <c r="R68" s="93">
        <f t="shared" si="57"/>
        <v>0</v>
      </c>
      <c r="S68" s="93">
        <f t="shared" si="58"/>
        <v>0</v>
      </c>
      <c r="T68" s="169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30" customHeight="1" thickBot="1" x14ac:dyDescent="0.3">
      <c r="A69" s="170" t="s">
        <v>112</v>
      </c>
      <c r="B69" s="171"/>
      <c r="C69" s="172"/>
      <c r="D69" s="173"/>
      <c r="E69" s="174"/>
      <c r="F69" s="175"/>
      <c r="G69" s="176">
        <f>SUM(G66:G68)</f>
        <v>0</v>
      </c>
      <c r="H69" s="174"/>
      <c r="I69" s="175"/>
      <c r="J69" s="176">
        <f>SUM(J66:J68)</f>
        <v>0</v>
      </c>
      <c r="K69" s="174"/>
      <c r="L69" s="175"/>
      <c r="M69" s="176">
        <f>SUM(M66:M68)</f>
        <v>0</v>
      </c>
      <c r="N69" s="174"/>
      <c r="O69" s="175"/>
      <c r="P69" s="176">
        <f t="shared" ref="P69:S69" si="59">SUM(P66:P68)</f>
        <v>0</v>
      </c>
      <c r="Q69" s="176">
        <f t="shared" si="59"/>
        <v>0</v>
      </c>
      <c r="R69" s="176">
        <f t="shared" si="59"/>
        <v>0</v>
      </c>
      <c r="S69" s="176">
        <f t="shared" si="59"/>
        <v>0</v>
      </c>
      <c r="T69" s="17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42" customHeight="1" thickBot="1" x14ac:dyDescent="0.3">
      <c r="A70" s="72" t="s">
        <v>27</v>
      </c>
      <c r="B70" s="73" t="s">
        <v>113</v>
      </c>
      <c r="C70" s="185" t="s">
        <v>114</v>
      </c>
      <c r="D70" s="74"/>
      <c r="E70" s="75"/>
      <c r="F70" s="76"/>
      <c r="G70" s="179"/>
      <c r="H70" s="75"/>
      <c r="I70" s="76"/>
      <c r="J70" s="179"/>
      <c r="K70" s="75"/>
      <c r="L70" s="76"/>
      <c r="M70" s="179"/>
      <c r="N70" s="75"/>
      <c r="O70" s="76"/>
      <c r="P70" s="179"/>
      <c r="Q70" s="179"/>
      <c r="R70" s="179"/>
      <c r="S70" s="179"/>
      <c r="T70" s="80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spans="1:38" s="137" customFormat="1" ht="30" customHeight="1" x14ac:dyDescent="0.2">
      <c r="A71" s="191" t="s">
        <v>38</v>
      </c>
      <c r="B71" s="192" t="s">
        <v>115</v>
      </c>
      <c r="C71" s="193" t="s">
        <v>116</v>
      </c>
      <c r="D71" s="194" t="s">
        <v>41</v>
      </c>
      <c r="E71" s="127">
        <v>4</v>
      </c>
      <c r="F71" s="128">
        <v>644</v>
      </c>
      <c r="G71" s="107">
        <f t="shared" ref="G71:G73" si="60">E71*F71</f>
        <v>2576</v>
      </c>
      <c r="H71" s="127">
        <v>4</v>
      </c>
      <c r="I71" s="128">
        <v>644</v>
      </c>
      <c r="J71" s="195">
        <v>2575.96</v>
      </c>
      <c r="K71" s="127">
        <v>5</v>
      </c>
      <c r="L71" s="128">
        <v>644</v>
      </c>
      <c r="M71" s="107">
        <f t="shared" ref="M71:M73" si="61">K71*L71</f>
        <v>3220</v>
      </c>
      <c r="N71" s="127">
        <v>5</v>
      </c>
      <c r="O71" s="128">
        <v>644</v>
      </c>
      <c r="P71" s="107">
        <v>3220.04</v>
      </c>
      <c r="Q71" s="107">
        <f t="shared" ref="Q71:Q73" si="62">G71+M71</f>
        <v>5796</v>
      </c>
      <c r="R71" s="107">
        <f t="shared" ref="R71:R73" si="63">J71+P71</f>
        <v>5796</v>
      </c>
      <c r="S71" s="107">
        <f t="shared" ref="S71:S73" si="64">Q71-R71</f>
        <v>0</v>
      </c>
      <c r="T71" s="19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</row>
    <row r="72" spans="1:38" ht="30" customHeight="1" x14ac:dyDescent="0.25">
      <c r="A72" s="147" t="s">
        <v>38</v>
      </c>
      <c r="B72" s="165" t="s">
        <v>117</v>
      </c>
      <c r="C72" s="189" t="s">
        <v>118</v>
      </c>
      <c r="D72" s="84" t="s">
        <v>41</v>
      </c>
      <c r="E72" s="162"/>
      <c r="F72" s="163"/>
      <c r="G72" s="93">
        <f t="shared" si="60"/>
        <v>0</v>
      </c>
      <c r="H72" s="162"/>
      <c r="I72" s="163"/>
      <c r="J72" s="93">
        <f t="shared" ref="J72:J73" si="65">H72*I72</f>
        <v>0</v>
      </c>
      <c r="K72" s="162"/>
      <c r="L72" s="163"/>
      <c r="M72" s="93">
        <f t="shared" si="61"/>
        <v>0</v>
      </c>
      <c r="N72" s="162"/>
      <c r="O72" s="163"/>
      <c r="P72" s="93">
        <f t="shared" ref="P72" si="66">N72*O72</f>
        <v>0</v>
      </c>
      <c r="Q72" s="93">
        <f t="shared" si="62"/>
        <v>0</v>
      </c>
      <c r="R72" s="93">
        <f t="shared" si="63"/>
        <v>0</v>
      </c>
      <c r="S72" s="93">
        <f t="shared" si="64"/>
        <v>0</v>
      </c>
      <c r="T72" s="16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137" customFormat="1" ht="75.75" customHeight="1" thickBot="1" x14ac:dyDescent="0.25">
      <c r="A73" s="197" t="s">
        <v>38</v>
      </c>
      <c r="B73" s="198" t="s">
        <v>119</v>
      </c>
      <c r="C73" s="199" t="s">
        <v>120</v>
      </c>
      <c r="D73" s="126" t="s">
        <v>41</v>
      </c>
      <c r="E73" s="200">
        <v>4</v>
      </c>
      <c r="F73" s="201">
        <v>5000</v>
      </c>
      <c r="G73" s="129">
        <f t="shared" si="60"/>
        <v>20000</v>
      </c>
      <c r="H73" s="200">
        <v>4</v>
      </c>
      <c r="I73" s="201">
        <v>5000</v>
      </c>
      <c r="J73" s="129">
        <f t="shared" si="65"/>
        <v>20000</v>
      </c>
      <c r="K73" s="200">
        <v>5</v>
      </c>
      <c r="L73" s="201">
        <v>5000</v>
      </c>
      <c r="M73" s="129">
        <f t="shared" si="61"/>
        <v>25000</v>
      </c>
      <c r="N73" s="200">
        <v>5</v>
      </c>
      <c r="O73" s="201">
        <v>5000</v>
      </c>
      <c r="P73" s="129">
        <v>25000</v>
      </c>
      <c r="Q73" s="107">
        <f t="shared" si="62"/>
        <v>45000</v>
      </c>
      <c r="R73" s="107">
        <f t="shared" si="63"/>
        <v>45000</v>
      </c>
      <c r="S73" s="107">
        <f t="shared" si="64"/>
        <v>0</v>
      </c>
      <c r="T73" s="202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</row>
    <row r="74" spans="1:38" ht="30" customHeight="1" thickBot="1" x14ac:dyDescent="0.3">
      <c r="A74" s="170" t="s">
        <v>121</v>
      </c>
      <c r="B74" s="171"/>
      <c r="C74" s="172"/>
      <c r="D74" s="173"/>
      <c r="E74" s="174"/>
      <c r="F74" s="175"/>
      <c r="G74" s="176">
        <f>SUM(G71:G73)</f>
        <v>22576</v>
      </c>
      <c r="H74" s="174"/>
      <c r="I74" s="175"/>
      <c r="J74" s="176">
        <f>SUM(J71:J73)</f>
        <v>22575.96</v>
      </c>
      <c r="K74" s="174"/>
      <c r="L74" s="175"/>
      <c r="M74" s="176">
        <f>SUM(M71:M73)</f>
        <v>28220</v>
      </c>
      <c r="N74" s="174"/>
      <c r="O74" s="175"/>
      <c r="P74" s="176">
        <f t="shared" ref="P74:S74" si="67">SUM(P71:P73)</f>
        <v>28220.04</v>
      </c>
      <c r="Q74" s="176">
        <f t="shared" si="67"/>
        <v>50796</v>
      </c>
      <c r="R74" s="176">
        <f t="shared" si="67"/>
        <v>50796</v>
      </c>
      <c r="S74" s="176">
        <f t="shared" si="67"/>
        <v>0</v>
      </c>
      <c r="T74" s="17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thickBot="1" x14ac:dyDescent="0.3">
      <c r="A75" s="72" t="s">
        <v>27</v>
      </c>
      <c r="B75" s="73" t="s">
        <v>122</v>
      </c>
      <c r="C75" s="203" t="s">
        <v>123</v>
      </c>
      <c r="D75" s="74"/>
      <c r="E75" s="75"/>
      <c r="F75" s="76"/>
      <c r="G75" s="179"/>
      <c r="H75" s="75"/>
      <c r="I75" s="76"/>
      <c r="J75" s="179"/>
      <c r="K75" s="75"/>
      <c r="L75" s="76"/>
      <c r="M75" s="179"/>
      <c r="N75" s="75"/>
      <c r="O75" s="76"/>
      <c r="P75" s="179"/>
      <c r="Q75" s="179"/>
      <c r="R75" s="179"/>
      <c r="S75" s="179"/>
      <c r="T75" s="80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spans="1:38" ht="30" customHeight="1" x14ac:dyDescent="0.25">
      <c r="A76" s="81" t="s">
        <v>38</v>
      </c>
      <c r="B76" s="180" t="s">
        <v>124</v>
      </c>
      <c r="C76" s="184" t="s">
        <v>125</v>
      </c>
      <c r="D76" s="84"/>
      <c r="E76" s="162"/>
      <c r="F76" s="163"/>
      <c r="G76" s="93">
        <f t="shared" ref="G76:G78" si="68">E76*F76</f>
        <v>0</v>
      </c>
      <c r="H76" s="162"/>
      <c r="I76" s="163"/>
      <c r="J76" s="93">
        <f t="shared" ref="J76:J78" si="69">H76*I76</f>
        <v>0</v>
      </c>
      <c r="K76" s="162"/>
      <c r="L76" s="163"/>
      <c r="M76" s="93">
        <f t="shared" ref="M76:M78" si="70">K76*L76</f>
        <v>0</v>
      </c>
      <c r="N76" s="162"/>
      <c r="O76" s="163"/>
      <c r="P76" s="93">
        <f t="shared" ref="P76:P78" si="71">N76*O76</f>
        <v>0</v>
      </c>
      <c r="Q76" s="93">
        <f t="shared" ref="Q76:Q78" si="72">G76+M76</f>
        <v>0</v>
      </c>
      <c r="R76" s="93">
        <f t="shared" ref="R76:R78" si="73">J76+P76</f>
        <v>0</v>
      </c>
      <c r="S76" s="93">
        <f t="shared" ref="S76:S78" si="74">Q76-R76</f>
        <v>0</v>
      </c>
      <c r="T76" s="16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137" customFormat="1" ht="30" customHeight="1" x14ac:dyDescent="0.2">
      <c r="A77" s="191" t="s">
        <v>38</v>
      </c>
      <c r="B77" s="124" t="s">
        <v>126</v>
      </c>
      <c r="C77" s="204" t="s">
        <v>127</v>
      </c>
      <c r="D77" s="194"/>
      <c r="E77" s="127"/>
      <c r="F77" s="128"/>
      <c r="G77" s="107">
        <f t="shared" si="68"/>
        <v>0</v>
      </c>
      <c r="H77" s="127"/>
      <c r="I77" s="128"/>
      <c r="J77" s="107">
        <f t="shared" si="69"/>
        <v>0</v>
      </c>
      <c r="K77" s="127">
        <v>5</v>
      </c>
      <c r="L77" s="128">
        <v>200</v>
      </c>
      <c r="M77" s="107">
        <f t="shared" si="70"/>
        <v>1000</v>
      </c>
      <c r="N77" s="127">
        <v>1</v>
      </c>
      <c r="O77" s="128">
        <v>6995.42</v>
      </c>
      <c r="P77" s="107">
        <f t="shared" si="71"/>
        <v>6995.42</v>
      </c>
      <c r="Q77" s="107">
        <f t="shared" si="72"/>
        <v>1000</v>
      </c>
      <c r="R77" s="107">
        <f t="shared" si="73"/>
        <v>6995.42</v>
      </c>
      <c r="S77" s="107">
        <f t="shared" si="74"/>
        <v>-5995.42</v>
      </c>
      <c r="T77" s="19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</row>
    <row r="78" spans="1:38" ht="30" customHeight="1" thickBot="1" x14ac:dyDescent="0.3">
      <c r="A78" s="147" t="s">
        <v>38</v>
      </c>
      <c r="B78" s="165" t="s">
        <v>128</v>
      </c>
      <c r="C78" s="184" t="s">
        <v>129</v>
      </c>
      <c r="D78" s="84"/>
      <c r="E78" s="162"/>
      <c r="F78" s="163"/>
      <c r="G78" s="93">
        <f t="shared" si="68"/>
        <v>0</v>
      </c>
      <c r="H78" s="162"/>
      <c r="I78" s="163"/>
      <c r="J78" s="93">
        <f t="shared" si="69"/>
        <v>0</v>
      </c>
      <c r="K78" s="162"/>
      <c r="L78" s="163"/>
      <c r="M78" s="93">
        <f t="shared" si="70"/>
        <v>0</v>
      </c>
      <c r="N78" s="162"/>
      <c r="O78" s="163"/>
      <c r="P78" s="93">
        <f t="shared" si="71"/>
        <v>0</v>
      </c>
      <c r="Q78" s="93">
        <f t="shared" si="72"/>
        <v>0</v>
      </c>
      <c r="R78" s="93">
        <f t="shared" si="73"/>
        <v>0</v>
      </c>
      <c r="S78" s="93">
        <f t="shared" si="74"/>
        <v>0</v>
      </c>
      <c r="T78" s="164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30" customHeight="1" thickBot="1" x14ac:dyDescent="0.3">
      <c r="A79" s="188" t="s">
        <v>130</v>
      </c>
      <c r="B79" s="205"/>
      <c r="C79" s="172"/>
      <c r="D79" s="173"/>
      <c r="E79" s="174"/>
      <c r="F79" s="175"/>
      <c r="G79" s="176">
        <f>SUM(G76:G78)</f>
        <v>0</v>
      </c>
      <c r="H79" s="174"/>
      <c r="I79" s="175"/>
      <c r="J79" s="176">
        <f>SUM(J76:J78)</f>
        <v>0</v>
      </c>
      <c r="K79" s="174"/>
      <c r="L79" s="175"/>
      <c r="M79" s="176">
        <f>SUM(M76:M78)</f>
        <v>1000</v>
      </c>
      <c r="N79" s="174"/>
      <c r="O79" s="175"/>
      <c r="P79" s="176">
        <f t="shared" ref="P79:S79" si="75">SUM(P76:P78)</f>
        <v>6995.42</v>
      </c>
      <c r="Q79" s="176">
        <f t="shared" si="75"/>
        <v>1000</v>
      </c>
      <c r="R79" s="176">
        <f t="shared" si="75"/>
        <v>6995.42</v>
      </c>
      <c r="S79" s="176">
        <f t="shared" si="75"/>
        <v>-5995.42</v>
      </c>
      <c r="T79" s="17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3">
      <c r="A80" s="72" t="s">
        <v>27</v>
      </c>
      <c r="B80" s="206" t="s">
        <v>131</v>
      </c>
      <c r="C80" s="207" t="s">
        <v>132</v>
      </c>
      <c r="D80" s="74"/>
      <c r="E80" s="75"/>
      <c r="F80" s="76"/>
      <c r="G80" s="179"/>
      <c r="H80" s="75"/>
      <c r="I80" s="76"/>
      <c r="J80" s="179"/>
      <c r="K80" s="75"/>
      <c r="L80" s="76"/>
      <c r="M80" s="179"/>
      <c r="N80" s="75"/>
      <c r="O80" s="76"/>
      <c r="P80" s="179"/>
      <c r="Q80" s="179"/>
      <c r="R80" s="179"/>
      <c r="S80" s="179"/>
      <c r="T80" s="80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</row>
    <row r="81" spans="1:38" s="216" customFormat="1" ht="102" customHeight="1" x14ac:dyDescent="0.2">
      <c r="A81" s="208" t="s">
        <v>38</v>
      </c>
      <c r="B81" s="209" t="s">
        <v>133</v>
      </c>
      <c r="C81" s="210" t="s">
        <v>134</v>
      </c>
      <c r="D81" s="211"/>
      <c r="E81" s="276" t="s">
        <v>62</v>
      </c>
      <c r="F81" s="277"/>
      <c r="G81" s="278"/>
      <c r="H81" s="276" t="s">
        <v>62</v>
      </c>
      <c r="I81" s="277"/>
      <c r="J81" s="278"/>
      <c r="K81" s="212">
        <v>1</v>
      </c>
      <c r="L81" s="213">
        <v>13000</v>
      </c>
      <c r="M81" s="182">
        <f t="shared" ref="M81:M83" si="76">K81*L81</f>
        <v>13000</v>
      </c>
      <c r="N81" s="212">
        <v>1</v>
      </c>
      <c r="O81" s="213">
        <v>34124.01</v>
      </c>
      <c r="P81" s="182">
        <v>34124.01</v>
      </c>
      <c r="Q81" s="182">
        <f t="shared" ref="Q81:Q83" si="77">G81+M81</f>
        <v>13000</v>
      </c>
      <c r="R81" s="107">
        <f t="shared" ref="R81:R83" si="78">J81+P81</f>
        <v>34124.01</v>
      </c>
      <c r="S81" s="182">
        <f t="shared" ref="S81:S83" si="79">Q81-R81</f>
        <v>-21124.010000000002</v>
      </c>
      <c r="T81" s="214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</row>
    <row r="82" spans="1:38" ht="66.75" customHeight="1" x14ac:dyDescent="0.25">
      <c r="A82" s="81" t="s">
        <v>38</v>
      </c>
      <c r="B82" s="217" t="s">
        <v>135</v>
      </c>
      <c r="C82" s="218" t="s">
        <v>136</v>
      </c>
      <c r="D82" s="219"/>
      <c r="E82" s="269"/>
      <c r="F82" s="279"/>
      <c r="G82" s="271"/>
      <c r="H82" s="269"/>
      <c r="I82" s="279"/>
      <c r="J82" s="271"/>
      <c r="K82" s="162">
        <v>1</v>
      </c>
      <c r="L82" s="163">
        <v>26244</v>
      </c>
      <c r="M82" s="93">
        <f t="shared" si="76"/>
        <v>26244</v>
      </c>
      <c r="N82" s="162">
        <v>1</v>
      </c>
      <c r="O82" s="163">
        <v>8400</v>
      </c>
      <c r="P82" s="93">
        <f t="shared" ref="P82:P83" si="80">N82*O82</f>
        <v>8400</v>
      </c>
      <c r="Q82" s="93">
        <f t="shared" si="77"/>
        <v>26244</v>
      </c>
      <c r="R82" s="108">
        <f t="shared" si="78"/>
        <v>8400</v>
      </c>
      <c r="S82" s="93">
        <f t="shared" si="79"/>
        <v>17844</v>
      </c>
      <c r="T82" s="16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53.25" customHeight="1" thickBot="1" x14ac:dyDescent="0.3">
      <c r="A83" s="147" t="s">
        <v>38</v>
      </c>
      <c r="B83" s="220" t="s">
        <v>137</v>
      </c>
      <c r="C83" s="218" t="s">
        <v>138</v>
      </c>
      <c r="D83" s="219"/>
      <c r="E83" s="280"/>
      <c r="F83" s="281"/>
      <c r="G83" s="282"/>
      <c r="H83" s="280"/>
      <c r="I83" s="281"/>
      <c r="J83" s="282"/>
      <c r="K83" s="162">
        <v>1</v>
      </c>
      <c r="L83" s="163">
        <v>15000</v>
      </c>
      <c r="M83" s="93">
        <f t="shared" si="76"/>
        <v>15000</v>
      </c>
      <c r="N83" s="162">
        <v>1</v>
      </c>
      <c r="O83" s="163">
        <v>11387</v>
      </c>
      <c r="P83" s="93">
        <f t="shared" si="80"/>
        <v>11387</v>
      </c>
      <c r="Q83" s="93">
        <f t="shared" si="77"/>
        <v>15000</v>
      </c>
      <c r="R83" s="108">
        <f t="shared" si="78"/>
        <v>11387</v>
      </c>
      <c r="S83" s="93">
        <f t="shared" si="79"/>
        <v>3613</v>
      </c>
      <c r="T83" s="16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30" customHeight="1" thickBot="1" x14ac:dyDescent="0.3">
      <c r="A84" s="188" t="s">
        <v>139</v>
      </c>
      <c r="B84" s="221" t="s">
        <v>131</v>
      </c>
      <c r="C84" s="222"/>
      <c r="D84" s="173"/>
      <c r="E84" s="174"/>
      <c r="F84" s="175"/>
      <c r="G84" s="176">
        <f>SUM(G81:G83)</f>
        <v>0</v>
      </c>
      <c r="H84" s="174"/>
      <c r="I84" s="175"/>
      <c r="J84" s="176">
        <f>SUM(J81:J83)</f>
        <v>0</v>
      </c>
      <c r="K84" s="174"/>
      <c r="L84" s="175"/>
      <c r="M84" s="176">
        <f>SUM(M81:M83)</f>
        <v>54244</v>
      </c>
      <c r="N84" s="174"/>
      <c r="O84" s="175"/>
      <c r="P84" s="176">
        <f t="shared" ref="P84:S84" si="81">SUM(P81:P83)</f>
        <v>53911.01</v>
      </c>
      <c r="Q84" s="176">
        <f t="shared" si="81"/>
        <v>54244</v>
      </c>
      <c r="R84" s="176">
        <f t="shared" si="81"/>
        <v>53911.01</v>
      </c>
      <c r="S84" s="176">
        <f t="shared" si="81"/>
        <v>332.98999999999796</v>
      </c>
      <c r="T84" s="17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3">
      <c r="A85" s="72" t="s">
        <v>27</v>
      </c>
      <c r="B85" s="223" t="s">
        <v>140</v>
      </c>
      <c r="C85" s="224" t="s">
        <v>141</v>
      </c>
      <c r="D85" s="74"/>
      <c r="E85" s="75"/>
      <c r="F85" s="76"/>
      <c r="G85" s="179"/>
      <c r="H85" s="75"/>
      <c r="I85" s="76"/>
      <c r="J85" s="179"/>
      <c r="K85" s="75"/>
      <c r="L85" s="76"/>
      <c r="M85" s="179"/>
      <c r="N85" s="75"/>
      <c r="O85" s="76"/>
      <c r="P85" s="179"/>
      <c r="Q85" s="179"/>
      <c r="R85" s="179"/>
      <c r="S85" s="179"/>
      <c r="T85" s="80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</row>
    <row r="86" spans="1:38" ht="41.25" customHeight="1" thickBot="1" x14ac:dyDescent="0.3">
      <c r="A86" s="147" t="s">
        <v>38</v>
      </c>
      <c r="B86" s="225" t="s">
        <v>142</v>
      </c>
      <c r="C86" s="226" t="s">
        <v>141</v>
      </c>
      <c r="D86" s="219" t="s">
        <v>143</v>
      </c>
      <c r="E86" s="283" t="s">
        <v>62</v>
      </c>
      <c r="F86" s="281"/>
      <c r="G86" s="282"/>
      <c r="H86" s="283" t="s">
        <v>62</v>
      </c>
      <c r="I86" s="281"/>
      <c r="J86" s="282"/>
      <c r="K86" s="162">
        <v>1</v>
      </c>
      <c r="L86" s="163">
        <v>25000</v>
      </c>
      <c r="M86" s="93">
        <f>K86*L86</f>
        <v>25000</v>
      </c>
      <c r="N86" s="162">
        <v>1</v>
      </c>
      <c r="O86" s="163">
        <v>25000</v>
      </c>
      <c r="P86" s="93">
        <f>N86*O86</f>
        <v>25000</v>
      </c>
      <c r="Q86" s="93">
        <f>G86+M86</f>
        <v>25000</v>
      </c>
      <c r="R86" s="108">
        <f>J86+P86</f>
        <v>25000</v>
      </c>
      <c r="S86" s="93">
        <f>Q86-R86</f>
        <v>0</v>
      </c>
      <c r="T86" s="16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0" customHeight="1" thickBot="1" x14ac:dyDescent="0.3">
      <c r="A87" s="188" t="s">
        <v>144</v>
      </c>
      <c r="B87" s="227"/>
      <c r="C87" s="222"/>
      <c r="D87" s="173"/>
      <c r="E87" s="174"/>
      <c r="F87" s="175"/>
      <c r="G87" s="176">
        <f>SUM(G86)</f>
        <v>0</v>
      </c>
      <c r="H87" s="174"/>
      <c r="I87" s="175"/>
      <c r="J87" s="176">
        <f>SUM(J86)</f>
        <v>0</v>
      </c>
      <c r="K87" s="174"/>
      <c r="L87" s="175"/>
      <c r="M87" s="176">
        <f>SUM(M86)</f>
        <v>25000</v>
      </c>
      <c r="N87" s="174"/>
      <c r="O87" s="175"/>
      <c r="P87" s="176">
        <f t="shared" ref="P87:S87" si="82">SUM(P86)</f>
        <v>25000</v>
      </c>
      <c r="Q87" s="176">
        <f t="shared" si="82"/>
        <v>25000</v>
      </c>
      <c r="R87" s="176">
        <f t="shared" si="82"/>
        <v>25000</v>
      </c>
      <c r="S87" s="176">
        <f t="shared" si="82"/>
        <v>0</v>
      </c>
      <c r="T87" s="17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9.5" customHeight="1" thickBot="1" x14ac:dyDescent="0.3">
      <c r="A88" s="228" t="s">
        <v>145</v>
      </c>
      <c r="B88" s="229"/>
      <c r="C88" s="230"/>
      <c r="D88" s="231"/>
      <c r="E88" s="232"/>
      <c r="F88" s="233"/>
      <c r="G88" s="234">
        <f>G44+G48+G53+G59+G64+G69+G74+G79+G84+G87</f>
        <v>367796</v>
      </c>
      <c r="H88" s="232"/>
      <c r="I88" s="233"/>
      <c r="J88" s="234">
        <f>J44+J48+J53+J59+J64+J69+J74+J79+J84+J87</f>
        <v>366270.96</v>
      </c>
      <c r="K88" s="232"/>
      <c r="L88" s="233"/>
      <c r="M88" s="234">
        <f>M44+M48+M53+M59+M64+M69+M74+M79+M84+M87</f>
        <v>602514</v>
      </c>
      <c r="N88" s="232"/>
      <c r="O88" s="233"/>
      <c r="P88" s="234">
        <f t="shared" ref="P88:R88" si="83">P44+P48+P53+P59+P64+P69+P74+P79+P84+P87</f>
        <v>604039.04</v>
      </c>
      <c r="Q88" s="234">
        <f t="shared" si="83"/>
        <v>970310</v>
      </c>
      <c r="R88" s="234">
        <f t="shared" si="83"/>
        <v>970310</v>
      </c>
      <c r="S88" s="234">
        <f>S26+S48+S79+S84</f>
        <v>-1.8189894035458565E-12</v>
      </c>
      <c r="T88" s="235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</row>
    <row r="89" spans="1:38" ht="15.75" customHeight="1" thickBot="1" x14ac:dyDescent="0.3">
      <c r="A89" s="262"/>
      <c r="B89" s="263"/>
      <c r="C89" s="263"/>
      <c r="D89" s="237"/>
      <c r="E89" s="238"/>
      <c r="F89" s="239"/>
      <c r="G89" s="240"/>
      <c r="H89" s="238"/>
      <c r="I89" s="239"/>
      <c r="J89" s="240"/>
      <c r="K89" s="238"/>
      <c r="L89" s="239"/>
      <c r="M89" s="240"/>
      <c r="N89" s="238"/>
      <c r="O89" s="239"/>
      <c r="P89" s="240"/>
      <c r="Q89" s="240"/>
      <c r="R89" s="240"/>
      <c r="S89" s="240"/>
      <c r="T89" s="24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9.5" customHeight="1" thickBot="1" x14ac:dyDescent="0.3">
      <c r="A90" s="264" t="s">
        <v>146</v>
      </c>
      <c r="B90" s="265"/>
      <c r="C90" s="266"/>
      <c r="D90" s="242"/>
      <c r="E90" s="243"/>
      <c r="F90" s="244"/>
      <c r="G90" s="245">
        <f>G22-G88</f>
        <v>0</v>
      </c>
      <c r="H90" s="243"/>
      <c r="I90" s="244"/>
      <c r="J90" s="245">
        <f>J22-J88</f>
        <v>0</v>
      </c>
      <c r="K90" s="246"/>
      <c r="L90" s="244"/>
      <c r="M90" s="247">
        <f>M22-M88</f>
        <v>0</v>
      </c>
      <c r="N90" s="246"/>
      <c r="O90" s="244"/>
      <c r="P90" s="247">
        <f>P22-P88</f>
        <v>0</v>
      </c>
      <c r="Q90" s="248">
        <f>Q22-Q88</f>
        <v>0</v>
      </c>
      <c r="R90" s="248">
        <f>R22-R88</f>
        <v>0</v>
      </c>
      <c r="S90" s="248">
        <f>S22-S88</f>
        <v>1.8189894035458565E-12</v>
      </c>
      <c r="T90" s="249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250"/>
      <c r="B91" s="251"/>
      <c r="C91" s="250"/>
      <c r="D91" s="250"/>
      <c r="E91" s="52"/>
      <c r="F91" s="250"/>
      <c r="G91" s="250"/>
      <c r="H91" s="52"/>
      <c r="I91" s="250"/>
      <c r="J91" s="250"/>
      <c r="K91" s="52"/>
      <c r="L91" s="250"/>
      <c r="M91" s="250"/>
      <c r="N91" s="52"/>
      <c r="O91" s="250"/>
      <c r="P91" s="250"/>
      <c r="Q91" s="250"/>
      <c r="R91" s="250"/>
      <c r="S91" s="250"/>
      <c r="T91" s="2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250"/>
      <c r="B92" s="251"/>
      <c r="C92" s="250"/>
      <c r="D92" s="250"/>
      <c r="E92" s="52"/>
      <c r="F92" s="250"/>
      <c r="G92" s="250"/>
      <c r="H92" s="52"/>
      <c r="I92" s="53"/>
      <c r="J92" s="250"/>
      <c r="K92" s="52"/>
      <c r="L92" s="250"/>
      <c r="M92" s="250"/>
      <c r="N92" s="52"/>
      <c r="O92" s="250"/>
      <c r="P92" s="250"/>
      <c r="Q92" s="250"/>
      <c r="R92" s="250"/>
      <c r="S92" s="53"/>
      <c r="T92" s="2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250" t="s">
        <v>147</v>
      </c>
      <c r="B93" s="251"/>
      <c r="C93" s="252"/>
      <c r="D93" s="250"/>
      <c r="E93" s="253"/>
      <c r="F93" s="252"/>
      <c r="G93" s="250"/>
      <c r="H93" s="253"/>
      <c r="I93" s="252"/>
      <c r="J93" s="252"/>
      <c r="K93" s="253"/>
      <c r="L93" s="250"/>
      <c r="M93" s="250"/>
      <c r="N93" s="52"/>
      <c r="O93" s="250"/>
      <c r="P93" s="250"/>
      <c r="Q93" s="250"/>
      <c r="R93" s="250"/>
      <c r="S93" s="53"/>
      <c r="T93" s="2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1"/>
      <c r="C94" s="254" t="s">
        <v>148</v>
      </c>
      <c r="D94" s="250"/>
      <c r="E94" s="267" t="s">
        <v>149</v>
      </c>
      <c r="F94" s="268"/>
      <c r="G94" s="250"/>
      <c r="H94" s="52"/>
      <c r="I94" s="255" t="s">
        <v>150</v>
      </c>
      <c r="J94" s="250"/>
      <c r="K94" s="52"/>
      <c r="L94" s="255"/>
      <c r="M94" s="250"/>
      <c r="N94" s="52"/>
      <c r="O94" s="255"/>
      <c r="P94" s="53"/>
      <c r="Q94" s="250"/>
      <c r="R94" s="250"/>
      <c r="S94" s="250"/>
      <c r="T94" s="2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5">
      <c r="A95" s="1"/>
      <c r="B95" s="1"/>
      <c r="C95" s="256"/>
      <c r="D95" s="257"/>
      <c r="E95" s="258"/>
      <c r="F95" s="259"/>
      <c r="G95" s="260"/>
      <c r="H95" s="258"/>
      <c r="I95" s="259"/>
      <c r="J95" s="260"/>
      <c r="K95" s="261"/>
      <c r="L95" s="259"/>
      <c r="M95" s="260"/>
      <c r="N95" s="261"/>
      <c r="O95" s="259"/>
      <c r="P95" s="260"/>
      <c r="Q95" s="260"/>
      <c r="R95" s="260"/>
      <c r="S95" s="260"/>
      <c r="T95" s="2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250"/>
      <c r="B96" s="251"/>
      <c r="C96" s="250"/>
      <c r="D96" s="250"/>
      <c r="E96" s="52"/>
      <c r="F96" s="250"/>
      <c r="G96" s="250"/>
      <c r="H96" s="52"/>
      <c r="I96" s="250"/>
      <c r="J96" s="250"/>
      <c r="K96" s="52"/>
      <c r="L96" s="250"/>
      <c r="M96" s="250"/>
      <c r="N96" s="52"/>
      <c r="O96" s="250"/>
      <c r="P96" s="250"/>
      <c r="Q96" s="250"/>
      <c r="R96" s="250"/>
      <c r="S96" s="250"/>
      <c r="T96" s="2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250"/>
      <c r="B97" s="251"/>
      <c r="C97" s="250"/>
      <c r="D97" s="250"/>
      <c r="E97" s="52"/>
      <c r="F97" s="250"/>
      <c r="G97" s="250"/>
      <c r="H97" s="52"/>
      <c r="I97" s="250"/>
      <c r="J97" s="250"/>
      <c r="K97" s="52"/>
      <c r="L97" s="250"/>
      <c r="M97" s="250"/>
      <c r="N97" s="52"/>
      <c r="O97" s="250"/>
      <c r="P97" s="250"/>
      <c r="Q97" s="250"/>
      <c r="R97" s="250"/>
      <c r="S97" s="250"/>
      <c r="T97" s="2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250"/>
      <c r="B98" s="251"/>
      <c r="C98" s="250"/>
      <c r="D98" s="250"/>
      <c r="E98" s="52"/>
      <c r="F98" s="250"/>
      <c r="G98" s="250"/>
      <c r="H98" s="52"/>
      <c r="I98" s="250"/>
      <c r="J98" s="250"/>
      <c r="K98" s="52"/>
      <c r="L98" s="250"/>
      <c r="M98" s="250"/>
      <c r="N98" s="52"/>
      <c r="O98" s="250"/>
      <c r="P98" s="250"/>
      <c r="Q98" s="250"/>
      <c r="R98" s="250"/>
      <c r="S98" s="250"/>
      <c r="T98" s="2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250"/>
      <c r="B99" s="251"/>
      <c r="C99" s="250"/>
      <c r="D99" s="250"/>
      <c r="E99" s="52"/>
      <c r="F99" s="250"/>
      <c r="G99" s="250"/>
      <c r="H99" s="52"/>
      <c r="I99" s="250"/>
      <c r="J99" s="250"/>
      <c r="K99" s="52"/>
      <c r="L99" s="250"/>
      <c r="M99" s="250"/>
      <c r="N99" s="52"/>
      <c r="O99" s="250"/>
      <c r="P99" s="250"/>
      <c r="Q99" s="250"/>
      <c r="R99" s="250"/>
      <c r="S99" s="250"/>
      <c r="T99" s="2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250"/>
      <c r="B100" s="251"/>
      <c r="C100" s="250"/>
      <c r="D100" s="250"/>
      <c r="E100" s="52"/>
      <c r="F100" s="250"/>
      <c r="G100" s="250"/>
      <c r="H100" s="52"/>
      <c r="I100" s="250"/>
      <c r="J100" s="250"/>
      <c r="K100" s="52"/>
      <c r="L100" s="250"/>
      <c r="M100" s="250"/>
      <c r="N100" s="52"/>
      <c r="O100" s="250"/>
      <c r="P100" s="250"/>
      <c r="Q100" s="250"/>
      <c r="R100" s="250"/>
      <c r="S100" s="250"/>
      <c r="T100" s="2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/>
    <row r="296" spans="1:38" ht="15.75" customHeight="1" x14ac:dyDescent="0.25"/>
    <row r="297" spans="1:38" ht="15.75" customHeight="1" x14ac:dyDescent="0.25"/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25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37:G39"/>
    <mergeCell ref="H37:J39"/>
    <mergeCell ref="A89:C89"/>
    <mergeCell ref="A90:C90"/>
    <mergeCell ref="E94:F94"/>
    <mergeCell ref="E41:G43"/>
    <mergeCell ref="H41:J43"/>
    <mergeCell ref="E81:G83"/>
    <mergeCell ref="H81:J83"/>
    <mergeCell ref="E86:G86"/>
    <mergeCell ref="H86:J8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2021-01-25T12:49:13Z</dcterms:modified>
</cp:coreProperties>
</file>