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2136" yWindow="1476" windowWidth="16608" windowHeight="9432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75" i="1"/>
  <c r="P54"/>
  <c r="P55"/>
  <c r="R54"/>
  <c r="I130" i="2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76"/>
  <c r="I75"/>
  <c r="I74"/>
  <c r="I73"/>
  <c r="I72"/>
  <c r="I71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173" l="1"/>
  <c r="F173"/>
  <c r="D147"/>
  <c r="D173" s="1"/>
  <c r="P89" i="1" l="1"/>
  <c r="M89"/>
  <c r="P81"/>
  <c r="P80"/>
  <c r="M80"/>
  <c r="M81"/>
  <c r="P76"/>
  <c r="O75"/>
  <c r="M76"/>
  <c r="L75"/>
  <c r="M75" s="1"/>
  <c r="P62"/>
  <c r="M62"/>
  <c r="P56"/>
  <c r="G51" l="1"/>
  <c r="G50"/>
  <c r="Q50" s="1"/>
  <c r="G49"/>
  <c r="G48"/>
  <c r="J49"/>
  <c r="R49" s="1"/>
  <c r="J50"/>
  <c r="R50" s="1"/>
  <c r="Q49"/>
  <c r="M51"/>
  <c r="M50"/>
  <c r="M49"/>
  <c r="M48"/>
  <c r="M52" s="1"/>
  <c r="R37"/>
  <c r="Q43"/>
  <c r="Q44"/>
  <c r="O45"/>
  <c r="P45" s="1"/>
  <c r="R45" s="1"/>
  <c r="S45" s="1"/>
  <c r="O44"/>
  <c r="P44" s="1"/>
  <c r="R44" s="1"/>
  <c r="S44" s="1"/>
  <c r="O43"/>
  <c r="P43" s="1"/>
  <c r="R43" s="1"/>
  <c r="S43" s="1"/>
  <c r="P42"/>
  <c r="R42" s="1"/>
  <c r="O42"/>
  <c r="P41"/>
  <c r="R41" s="1"/>
  <c r="S41" s="1"/>
  <c r="O41"/>
  <c r="O40"/>
  <c r="P40" s="1"/>
  <c r="R40" s="1"/>
  <c r="S40" s="1"/>
  <c r="O39"/>
  <c r="P39" s="1"/>
  <c r="R39" s="1"/>
  <c r="S39" s="1"/>
  <c r="P38"/>
  <c r="R38" s="1"/>
  <c r="S38" s="1"/>
  <c r="O38"/>
  <c r="P37"/>
  <c r="O37"/>
  <c r="O36"/>
  <c r="P36" s="1"/>
  <c r="R36" s="1"/>
  <c r="M45"/>
  <c r="Q45" s="1"/>
  <c r="L45"/>
  <c r="M44"/>
  <c r="L44"/>
  <c r="L43"/>
  <c r="M43" s="1"/>
  <c r="L42"/>
  <c r="M42" s="1"/>
  <c r="Q42" s="1"/>
  <c r="L41"/>
  <c r="M41" s="1"/>
  <c r="Q41" s="1"/>
  <c r="M40"/>
  <c r="Q40" s="1"/>
  <c r="L40"/>
  <c r="L39"/>
  <c r="M39" s="1"/>
  <c r="Q39" s="1"/>
  <c r="L38"/>
  <c r="M38" s="1"/>
  <c r="Q38" s="1"/>
  <c r="L37"/>
  <c r="M37" s="1"/>
  <c r="Q37" s="1"/>
  <c r="L36"/>
  <c r="M36" s="1"/>
  <c r="P30"/>
  <c r="O29"/>
  <c r="P29" s="1"/>
  <c r="O28"/>
  <c r="P28" s="1"/>
  <c r="O27"/>
  <c r="P27" s="1"/>
  <c r="P26" s="1"/>
  <c r="M30"/>
  <c r="L29"/>
  <c r="M29" s="1"/>
  <c r="L28"/>
  <c r="M28" s="1"/>
  <c r="M27"/>
  <c r="M26" s="1"/>
  <c r="L27"/>
  <c r="J30"/>
  <c r="R30" s="1"/>
  <c r="G30"/>
  <c r="P21"/>
  <c r="R21" s="1"/>
  <c r="R22" s="1"/>
  <c r="M21"/>
  <c r="Q21" s="1"/>
  <c r="Q22" s="1"/>
  <c r="I18" i="2"/>
  <c r="F18"/>
  <c r="D18"/>
  <c r="J90" i="1"/>
  <c r="G90"/>
  <c r="R89"/>
  <c r="R90" s="1"/>
  <c r="M90"/>
  <c r="J87"/>
  <c r="G87"/>
  <c r="P86"/>
  <c r="R86" s="1"/>
  <c r="M86"/>
  <c r="Q86" s="1"/>
  <c r="P85"/>
  <c r="M85"/>
  <c r="P82"/>
  <c r="M82"/>
  <c r="J82"/>
  <c r="G82"/>
  <c r="J81"/>
  <c r="G81"/>
  <c r="Q81" s="1"/>
  <c r="J80"/>
  <c r="G80"/>
  <c r="P77"/>
  <c r="M77"/>
  <c r="J77"/>
  <c r="G77"/>
  <c r="J76"/>
  <c r="G76"/>
  <c r="Q76" s="1"/>
  <c r="J75"/>
  <c r="G75"/>
  <c r="P72"/>
  <c r="M72"/>
  <c r="J72"/>
  <c r="G72"/>
  <c r="Q72" s="1"/>
  <c r="P71"/>
  <c r="M71"/>
  <c r="J71"/>
  <c r="G71"/>
  <c r="P70"/>
  <c r="M70"/>
  <c r="J70"/>
  <c r="G70"/>
  <c r="Q70" s="1"/>
  <c r="P67"/>
  <c r="M67"/>
  <c r="Q67" s="1"/>
  <c r="J67"/>
  <c r="G67"/>
  <c r="P66"/>
  <c r="M66"/>
  <c r="J66"/>
  <c r="G66"/>
  <c r="P65"/>
  <c r="M65"/>
  <c r="J65"/>
  <c r="G65"/>
  <c r="J62"/>
  <c r="R62" s="1"/>
  <c r="G62"/>
  <c r="P61"/>
  <c r="M61"/>
  <c r="J61"/>
  <c r="R61" s="1"/>
  <c r="G61"/>
  <c r="P60"/>
  <c r="M60"/>
  <c r="J60"/>
  <c r="R60" s="1"/>
  <c r="G60"/>
  <c r="P59"/>
  <c r="M59"/>
  <c r="M63" s="1"/>
  <c r="J59"/>
  <c r="G59"/>
  <c r="M56"/>
  <c r="R56"/>
  <c r="G56"/>
  <c r="M55"/>
  <c r="R55"/>
  <c r="G55"/>
  <c r="P57"/>
  <c r="M54"/>
  <c r="J57"/>
  <c r="G54"/>
  <c r="J51"/>
  <c r="R51" s="1"/>
  <c r="J48"/>
  <c r="P34"/>
  <c r="R34" s="1"/>
  <c r="M34"/>
  <c r="Q34" s="1"/>
  <c r="P33"/>
  <c r="R33" s="1"/>
  <c r="M33"/>
  <c r="Q33" s="1"/>
  <c r="P32"/>
  <c r="R32" s="1"/>
  <c r="M32"/>
  <c r="J29"/>
  <c r="G29"/>
  <c r="J28"/>
  <c r="G28"/>
  <c r="J27"/>
  <c r="G27"/>
  <c r="J22"/>
  <c r="G22"/>
  <c r="S42" l="1"/>
  <c r="Q36"/>
  <c r="M35"/>
  <c r="S50"/>
  <c r="R66"/>
  <c r="R77"/>
  <c r="S77" s="1"/>
  <c r="R82"/>
  <c r="S37"/>
  <c r="Q77"/>
  <c r="P73"/>
  <c r="M87"/>
  <c r="P35"/>
  <c r="R67"/>
  <c r="S67" s="1"/>
  <c r="R71"/>
  <c r="S71" s="1"/>
  <c r="J78"/>
  <c r="Q51"/>
  <c r="S51" s="1"/>
  <c r="S49"/>
  <c r="J52"/>
  <c r="M31"/>
  <c r="M46" s="1"/>
  <c r="P52"/>
  <c r="P78"/>
  <c r="S86"/>
  <c r="G57"/>
  <c r="R72"/>
  <c r="S72" s="1"/>
  <c r="R76"/>
  <c r="S76" s="1"/>
  <c r="Q80"/>
  <c r="Q83" s="1"/>
  <c r="Q82"/>
  <c r="M73"/>
  <c r="J83"/>
  <c r="M68"/>
  <c r="R28"/>
  <c r="Q71"/>
  <c r="Q30"/>
  <c r="S30" s="1"/>
  <c r="P31"/>
  <c r="R29"/>
  <c r="R27"/>
  <c r="Q28"/>
  <c r="Q48"/>
  <c r="Q56"/>
  <c r="S56" s="1"/>
  <c r="Q60"/>
  <c r="S60" s="1"/>
  <c r="Q62"/>
  <c r="S62" s="1"/>
  <c r="Q66"/>
  <c r="Q85"/>
  <c r="Q87" s="1"/>
  <c r="M57"/>
  <c r="J73"/>
  <c r="J26"/>
  <c r="J46" s="1"/>
  <c r="Q55"/>
  <c r="S55" s="1"/>
  <c r="G63"/>
  <c r="Q61"/>
  <c r="S61" s="1"/>
  <c r="G68"/>
  <c r="M83"/>
  <c r="G26"/>
  <c r="G46" s="1"/>
  <c r="J63"/>
  <c r="J68"/>
  <c r="G78"/>
  <c r="P83"/>
  <c r="P63"/>
  <c r="P68"/>
  <c r="M78"/>
  <c r="R81"/>
  <c r="S81" s="1"/>
  <c r="P87"/>
  <c r="Q27"/>
  <c r="Q29"/>
  <c r="P22"/>
  <c r="M22"/>
  <c r="Q73"/>
  <c r="Q35"/>
  <c r="S36"/>
  <c r="S82"/>
  <c r="R31"/>
  <c r="R35"/>
  <c r="S33"/>
  <c r="S34"/>
  <c r="R48"/>
  <c r="R52" s="1"/>
  <c r="Q59"/>
  <c r="R70"/>
  <c r="G73"/>
  <c r="R80"/>
  <c r="G83"/>
  <c r="P90"/>
  <c r="G52"/>
  <c r="R59"/>
  <c r="R63" s="1"/>
  <c r="R85"/>
  <c r="R87" s="1"/>
  <c r="Q89"/>
  <c r="S21"/>
  <c r="S22" s="1"/>
  <c r="Q32"/>
  <c r="Q65"/>
  <c r="Q75"/>
  <c r="Q54"/>
  <c r="R65"/>
  <c r="R75"/>
  <c r="R57"/>
  <c r="M91" l="1"/>
  <c r="R68"/>
  <c r="S66"/>
  <c r="P46"/>
  <c r="P91" s="1"/>
  <c r="P93" s="1"/>
  <c r="R83"/>
  <c r="R26"/>
  <c r="Q26"/>
  <c r="R46"/>
  <c r="S27"/>
  <c r="S29"/>
  <c r="M93"/>
  <c r="S28"/>
  <c r="R73"/>
  <c r="R78"/>
  <c r="S35"/>
  <c r="J91"/>
  <c r="J93" s="1"/>
  <c r="Q52"/>
  <c r="G91"/>
  <c r="G93" s="1"/>
  <c r="S75"/>
  <c r="S78" s="1"/>
  <c r="Q78"/>
  <c r="Q31"/>
  <c r="S32"/>
  <c r="S31" s="1"/>
  <c r="S70"/>
  <c r="S73" s="1"/>
  <c r="S65"/>
  <c r="S68" s="1"/>
  <c r="Q68"/>
  <c r="Q63"/>
  <c r="S59"/>
  <c r="S63" s="1"/>
  <c r="S48"/>
  <c r="S52" s="1"/>
  <c r="S89"/>
  <c r="S90" s="1"/>
  <c r="Q90"/>
  <c r="S54"/>
  <c r="S57" s="1"/>
  <c r="Q57"/>
  <c r="S80"/>
  <c r="S83" s="1"/>
  <c r="S85"/>
  <c r="S87" s="1"/>
  <c r="R91" l="1"/>
  <c r="R93" s="1"/>
  <c r="S26"/>
  <c r="S46" s="1"/>
  <c r="S91" s="1"/>
  <c r="S93" s="1"/>
  <c r="Q46"/>
  <c r="Q91" s="1"/>
  <c r="Q93" s="1"/>
</calcChain>
</file>

<file path=xl/sharedStrings.xml><?xml version="1.0" encoding="utf-8"?>
<sst xmlns="http://schemas.openxmlformats.org/spreadsheetml/2006/main" count="915" uniqueCount="428">
  <si>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</si>
  <si>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</si>
  <si>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</si>
  <si>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</si>
  <si>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</si>
  <si>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</si>
  <si>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</si>
  <si>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</si>
  <si>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</si>
  <si>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</si>
  <si>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</si>
  <si>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</si>
  <si>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</si>
  <si>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</si>
  <si>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</si>
  <si>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</si>
  <si>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</si>
  <si>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</si>
  <si>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</si>
  <si>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</si>
  <si>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</si>
  <si>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</si>
  <si>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</si>
  <si>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</si>
  <si>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</si>
  <si>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</si>
  <si>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</si>
  <si>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</si>
  <si>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</si>
  <si>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</si>
  <si>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</si>
  <si>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</si>
  <si>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</si>
  <si>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</si>
  <si>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</si>
  <si>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</si>
  <si>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</si>
  <si>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</si>
  <si>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</si>
  <si>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</si>
  <si>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</si>
  <si>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</si>
  <si>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</si>
  <si>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</si>
  <si>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</si>
  <si>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</si>
  <si>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</si>
  <si>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</si>
  <si>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</si>
  <si>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</si>
  <si>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</si>
  <si>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</si>
  <si>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</si>
  <si>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</si>
  <si>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</si>
  <si>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</si>
  <si>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</si>
  <si>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</si>
  <si>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</si>
  <si>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</si>
  <si>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</si>
  <si>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</si>
  <si>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</si>
  <si>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</si>
  <si>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</si>
  <si>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</si>
  <si>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</si>
  <si>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</si>
  <si>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</si>
  <si>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</si>
  <si>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</si>
  <si>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</si>
  <si>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</si>
  <si>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</si>
  <si>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</si>
  <si>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</si>
  <si>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</si>
  <si>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</si>
  <si>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</si>
  <si>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</si>
  <si>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</si>
  <si>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</si>
  <si>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</si>
  <si>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</si>
  <si>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</si>
  <si>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</si>
  <si>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</si>
  <si>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</si>
  <si>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</si>
  <si>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</si>
  <si>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</si>
  <si>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</si>
  <si>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</si>
  <si>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</si>
  <si>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</si>
  <si>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</si>
  <si>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</si>
  <si>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</si>
  <si>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</si>
  <si>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</si>
  <si>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</si>
  <si>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</si>
  <si>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</si>
  <si>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</si>
  <si>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</si>
  <si>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</si>
  <si>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</si>
  <si>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</si>
  <si>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</si>
  <si>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</si>
  <si>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</si>
  <si>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</si>
  <si>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</si>
  <si>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</si>
  <si>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</si>
  <si>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</si>
  <si>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</si>
  <si>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</si>
  <si>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</si>
  <si>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</si>
  <si>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</si>
  <si>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</si>
  <si>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</si>
  <si>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</si>
  <si>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</si>
  <si>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</si>
  <si>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</si>
  <si>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</si>
  <si>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</si>
  <si>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</si>
  <si>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</si>
  <si>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</si>
  <si>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</si>
  <si>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</si>
  <si>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</si>
  <si>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</si>
  <si>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</si>
  <si>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</si>
  <si>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</si>
  <si>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</si>
  <si>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</si>
  <si>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</si>
  <si>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</si>
  <si>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</si>
  <si>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</si>
  <si>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1.1.4</t>
  </si>
  <si>
    <t>Смаль Світлана Миколаївна, виконавчий директор</t>
  </si>
  <si>
    <t>Костюнін Денис Костянтинович, фінансовий директор</t>
  </si>
  <si>
    <t>Кофман Ігор Леонідович, Експерт з управління інформаційними технологіями</t>
  </si>
  <si>
    <t>Шумський Максим Володимирович, Офіс-адміністратор</t>
  </si>
  <si>
    <t>1.3.4</t>
  </si>
  <si>
    <t>1.3.5</t>
  </si>
  <si>
    <t>1.3.6</t>
  </si>
  <si>
    <t>1.3.7</t>
  </si>
  <si>
    <t>1.3.8</t>
  </si>
  <si>
    <t>1.3.9</t>
  </si>
  <si>
    <t>1.3.10</t>
  </si>
  <si>
    <t>ФОП Лещенко Вікторія Віталіївна, відбір документальних фільмів та забезпечення прав для показів фільмів (перемовини з правовласниками)</t>
  </si>
  <si>
    <t>ФОП Шиманська Ксенія Віталіївна, забезпечення правозахисного компоненту, організація і проведення правозахисних заходів</t>
  </si>
  <si>
    <t>ФОП Мойса Богдан Степанович, аналіз міжнародних та національних практик, організація і проведення правозахисних заходів</t>
  </si>
  <si>
    <t>ФОП Бассель Дар'я Валеріївна, розвиток індустрійної платформи, допомога в розвитку української кінодокументалістиці</t>
  </si>
  <si>
    <t>ФОП Бондарчук Роман Леонідович, забезпечення зовнішнього візуального сприйняття бренду Docudays під час реалізації всіх програм і проєктів</t>
  </si>
  <si>
    <t>ФОП Аверченко Дар"я Василівна, забезпечення зовнішніх комунікацій</t>
  </si>
  <si>
    <t>ФОП Антюхін Євген Михайлович, IT підтримка веб ресурсів</t>
  </si>
  <si>
    <t>ФОП Коваленко Анна Володимирівна, фінансовий менеджмент проєктів організації</t>
  </si>
  <si>
    <t>ФОП Карташева Юлія Юріївна, фандрейзинг організації</t>
  </si>
  <si>
    <t>ФОП Тютюнник Алла Миколаївна, розвиток мереж Docudays</t>
  </si>
  <si>
    <t>2.3</t>
  </si>
  <si>
    <t>2.4</t>
  </si>
  <si>
    <t>Соціальні внески з оплати праці Смаль Світлана Миколаївна, виконавчий директор</t>
  </si>
  <si>
    <t>Соціальні внески з оплати праці Костюнін Денис Костянтинович, фінансовий директор</t>
  </si>
  <si>
    <t>Соціальні внески з оплати праці Кофман Ігор Леонідович, Експерт з управління інформаційними технологіями</t>
  </si>
  <si>
    <t>Соціальні внески з оплати праці Шумський Максим Володимирович, Офіс-адміністратор</t>
  </si>
  <si>
    <t>м.Київ, вул. Мала Житомирська, буд .№11, кв .№10 (105,50 кв.м.)</t>
  </si>
  <si>
    <t>Додаток № 4</t>
  </si>
  <si>
    <t>Повна назва організації Грантоотримувача: Громадська організація "Докудейз"</t>
  </si>
  <si>
    <t>Експлуатаційні витрати (охорона)</t>
  </si>
  <si>
    <t>ПП "Спрут-СБ"/ 34927770</t>
  </si>
  <si>
    <t>№1013/ПЦО від 01.02.2015р.</t>
  </si>
  <si>
    <t>акт №СБ-0004846</t>
  </si>
  <si>
    <t>2391 від 03.08.2020р.</t>
  </si>
  <si>
    <t>акт №СБ-0005523</t>
  </si>
  <si>
    <t>2694 від 03.10.2020р.</t>
  </si>
  <si>
    <t>акт №СБ-0006191</t>
  </si>
  <si>
    <t>2648 від 30.09.2020р.</t>
  </si>
  <si>
    <t>акт №СБ-0006857</t>
  </si>
  <si>
    <t>2871 від 03.11.2020р.</t>
  </si>
  <si>
    <t>акт №СБ-0007528</t>
  </si>
  <si>
    <t>№FO/256/20190301-01 з Додатками 1-3 від 01.03.2019р.; Додаток 4 від 10.02.2020р.</t>
  </si>
  <si>
    <t>2352 від 29.07.2020р.</t>
  </si>
  <si>
    <t>акт №909 від 31.08.2020р.</t>
  </si>
  <si>
    <t>2507 від 27.08.2020р.</t>
  </si>
  <si>
    <t>акт №1031 від 30.09.2020р.</t>
  </si>
  <si>
    <t>2630 від 24.09.2020р.</t>
  </si>
  <si>
    <t>акт №1160 від 31.10.2020р.</t>
  </si>
  <si>
    <t>2780 від 26.10.2020р.</t>
  </si>
  <si>
    <t>акт №1288 від 30.11.2020р.</t>
  </si>
  <si>
    <t>3102 від 16.12.2020р.</t>
  </si>
  <si>
    <t>№К10546 від 19.09.2014р.</t>
  </si>
  <si>
    <t>акт №9118021/2009 від 30.09.2020р.</t>
  </si>
  <si>
    <t>2742 від 14.10.2020р.</t>
  </si>
  <si>
    <t>акт №9118021/2010 від 31.10.2020р.</t>
  </si>
  <si>
    <t>2896 від 06.11.2020р.</t>
  </si>
  <si>
    <t>акт №9118021/2011 від 30.11.2020р.</t>
  </si>
  <si>
    <t>3061 від 14.12.2020р.</t>
  </si>
  <si>
    <t>акт №69-14621913 від 31.08.2020р.</t>
  </si>
  <si>
    <t>акт №70-17346100 від 30.09.2020р.</t>
  </si>
  <si>
    <t>акт №71-18519442 від 31.10.2020р.</t>
  </si>
  <si>
    <t>2721 від 07.10.2020р.</t>
  </si>
  <si>
    <t>2614 від 19.09.2020р.</t>
  </si>
  <si>
    <t>акт №72-20835140 від 30.11.2020р.</t>
  </si>
  <si>
    <t>2906 від 10.11.2020р.</t>
  </si>
  <si>
    <t>3058 від 14.12.2020р.</t>
  </si>
  <si>
    <t>Банківська комісія за платежі</t>
  </si>
  <si>
    <t>Розрахунково-банківське обслуговування</t>
  </si>
  <si>
    <t>№03746711301 з Додатком 1 від 18.02.2019р.</t>
  </si>
  <si>
    <t>1885003326 від 18.12.2020р.</t>
  </si>
  <si>
    <t>1885003328 від 18.12.2020р.</t>
  </si>
  <si>
    <t>1885003330 від 18.12.2020р.</t>
  </si>
  <si>
    <t>1885003332 від 18.12.2020р.</t>
  </si>
  <si>
    <t>1885003336 від 18.12.2020р.</t>
  </si>
  <si>
    <t>1887328171 від 29.12.2020р.</t>
  </si>
  <si>
    <t>8501268 від 31.08.2020р.</t>
  </si>
  <si>
    <t>34826930 від 30.09.2020р.</t>
  </si>
  <si>
    <t>62985601 від 30.10.2020р.</t>
  </si>
  <si>
    <t>91121343 від 30.11.2020р.</t>
  </si>
  <si>
    <t>21944160 від 31.12.2020р.</t>
  </si>
  <si>
    <t>21959943 від 31.12.2020р.</t>
  </si>
  <si>
    <t>3245 від 29.12.2020р.</t>
  </si>
  <si>
    <t>Рахунок-фактура СФ-0000083 від 29.12.2020р.</t>
  </si>
  <si>
    <t>Оренда офісу (м.Київ, вул. Мала Житомирська, буд.11, кв.10)</t>
  </si>
  <si>
    <t>№3 від 28.12.2020р.</t>
  </si>
  <si>
    <t>№2 від 06.08.2020р.</t>
  </si>
  <si>
    <t>3176 від 28.12.2020р.</t>
  </si>
  <si>
    <t>за проектом інституційної підтримки згідно Грантової Угоди №3INST81-05804 від "27" жовтня 2020 року</t>
  </si>
  <si>
    <t>Оплата праці за договорами з ФОП</t>
  </si>
  <si>
    <t>ФОП Лещенко В.В. (відбір документальних фільмів та забезпечення прав для показів)</t>
  </si>
  <si>
    <t>ФОП Шиманська К.В. (забезпечення правоазхисного компоненту, організація і проведення правозахисних заходів)</t>
  </si>
  <si>
    <t>ФОП Мойса Б.С. (аналіз міжнародних та національних практик, організація і проведення правозахисних заходів)</t>
  </si>
  <si>
    <t>ФОП Бассель Д.В. (розвиток індустрійної платформи, допомога в розвитку української кінодокументалістики)</t>
  </si>
  <si>
    <t>ФОП Бондарчук Р.Л. (забезпечення зовнішнього візуального сприйняття бренду Docudays під час реалізації всіх програм і проектів)</t>
  </si>
  <si>
    <t>ФОП Аверченко Д.В. (забезпечення зовнішніх комунікацій)</t>
  </si>
  <si>
    <t>ФОП Антюхін Є.М. (IT підтримка веб ресурсів)</t>
  </si>
  <si>
    <t>ФОП Коваленко А.В. (фінансовий менеджмент проектів організації)</t>
  </si>
  <si>
    <t>ФОП Карташева Ю.Ю. (фандрейзинг організації)</t>
  </si>
  <si>
    <t>ФОП Тютюнник А.М. (розвиток мереж Docudays)</t>
  </si>
  <si>
    <t>Соціальні внески з оплати праці (єдиний соціальний податок)</t>
  </si>
  <si>
    <t>Оплата праці штатних співробітників</t>
  </si>
  <si>
    <t>Смаль С.М., виконавчий директор</t>
  </si>
  <si>
    <t>Костюнін Д.К., фінансовий директор</t>
  </si>
  <si>
    <t>Кофман І.Л., експерт у управління ІТ</t>
  </si>
  <si>
    <t>Шумський М.В., офіс-адміністратор</t>
  </si>
  <si>
    <t>Смаль С.М.</t>
  </si>
  <si>
    <t>Костюнін Д.К.</t>
  </si>
  <si>
    <t>Кофман І.Л.</t>
  </si>
  <si>
    <t>Шумський М.В.</t>
  </si>
  <si>
    <t>№5 від 22.01.2019р.</t>
  </si>
  <si>
    <t>№4 від 22.01.2019р.</t>
  </si>
  <si>
    <t>№3 від 22.01.2020р., Доповнення №1 від 02.04.2020р.</t>
  </si>
  <si>
    <t>№6 від 25.02.2020р.</t>
  </si>
  <si>
    <t>ФОП Момоток Е.Л./ 3303418553</t>
  </si>
  <si>
    <t>АТ "Укрсиббанк"/ 09807750</t>
  </si>
  <si>
    <t>ТОВ "Аудиторсько-консалтингова група "Компас"/ 33102284</t>
  </si>
  <si>
    <t>ТОВ "Нетасіст"/ 39481498</t>
  </si>
  <si>
    <t>ТОВ "Інтернаціональні телекомунікації"/ 30109015</t>
  </si>
  <si>
    <t>ПрАТ "Київстар"/ 21673832</t>
  </si>
  <si>
    <t>3127 від 18.12.2020р.</t>
  </si>
  <si>
    <t>акт №УКФ_3INST81-05804_1.3.1 від 31.12.2020р.</t>
  </si>
  <si>
    <t>ФОП Лещенко В.В./ 3118917123</t>
  </si>
  <si>
    <t>ФОП Шиманська К.В / 3215615966</t>
  </si>
  <si>
    <t>3128 від 18.12.2020р.</t>
  </si>
  <si>
    <t>акт №УКФ_3INST81-05804_1.3.2 від 31.12.2020р.</t>
  </si>
  <si>
    <t>№ЕС 410-944_1.1.1.2_1 з Доповненням 1 від 26.11.2019р., Доповнення 2_УКФ_3INST81-05804_1.3.1 від 31.08.2020р.</t>
  </si>
  <si>
    <t>ФОП Мойса Б.С./ 2961100554</t>
  </si>
  <si>
    <t>3129 від 18.12.2020р.</t>
  </si>
  <si>
    <t>акт №УКФ_3INST81-05804_1.3.3 від 31.12.2020р.</t>
  </si>
  <si>
    <t>№ЕС 410-944_1.1.2.9 з Доповненням 1 від 26.11.2019р., Доповнення 2_УКФ_3INST81-05804_1.3.3 від 31.08.2020р.</t>
  </si>
  <si>
    <t>№SIDA 2020-D-1.8 з Доповненням 1 від 03.01.2020р., Доповнення 2_УКФ_3INST81-05804_1.3.4 від 31.08.2020р.</t>
  </si>
  <si>
    <t>ФОП Бассель Д.В/ 3133914820</t>
  </si>
  <si>
    <t>акт №УКФ_3INST81-05804_1.3.4 від 31.12.2020р.</t>
  </si>
  <si>
    <t>3130 від 18.12.2020р.</t>
  </si>
  <si>
    <t>ФОП Бондарчук Р.Л./ 2996403271</t>
  </si>
  <si>
    <t>3131 від 18.12.2020р.</t>
  </si>
  <si>
    <t>акт №УКФ_3INST81-05804_1.3.5 від 31.12.2020р.</t>
  </si>
  <si>
    <t>№SIDA 2020-D-1.10 з Доповненням 1 від 03.01.2020р., Доповнення 2_УКФ_3INST81-05804_1.3.5 від 31.08.2020р.</t>
  </si>
  <si>
    <t>ФОП Аверченко Д.В./ 3063606943</t>
  </si>
  <si>
    <t>3132 від 18.12.2020р.</t>
  </si>
  <si>
    <t>акт №УКФ_3INST81-05804_1.3.6 від 31.12.2020р.</t>
  </si>
  <si>
    <t>№SIDA 2020-D-1.12 з Доповненням 1 від 03.01.2020р., Доповнення 2_УКФ_3INST81-05804_1.3.6 від 31.08.2020р.</t>
  </si>
  <si>
    <t>ФОП Антюхін Є.М/ 3136702210</t>
  </si>
  <si>
    <t>3134 від 18.12.2020р.</t>
  </si>
  <si>
    <t>акт №УКФ_3INST81-05804_1.3.7 від 31.12.2020р.</t>
  </si>
  <si>
    <t>№ЕС 410-944_1.1.1.1 з Доповненням 1 від 26.11.2019р., Доповнення 2_УКФ_3INST81-05804_1.3.7 від 31.08.2020р.</t>
  </si>
  <si>
    <t>ФОП Коваленко А.В./ 3161120202</t>
  </si>
  <si>
    <t>акт №УКФ_3INST81-05804_1.3.8 від 31.12.2020р.</t>
  </si>
  <si>
    <t>3135 від 18.12.2020р.</t>
  </si>
  <si>
    <t>№SIDA 2020-D-1.20 з Доповненням 1 від 03.01.2020р., Доповнення 2_УКФ_3INST81-05804_1.3.8 від 31.08.2020р.</t>
  </si>
  <si>
    <t>ФОП Карташева Ю.Ю./ 3261312827</t>
  </si>
  <si>
    <t>3136 від 18.12.2020р.</t>
  </si>
  <si>
    <t>акт №УКФ_3INST81-05804_1.3.9 від 31.12.2020р.</t>
  </si>
  <si>
    <t>№SIDA 2020-D-1.21 з Доповненням 1 від 03.01.2020р., Доповнення 2_УКФ_3INST81-05804_1.3.9 від 31.08.2020р.</t>
  </si>
  <si>
    <t>ФОП Тютюнник А.М./ 1805915503</t>
  </si>
  <si>
    <t>3137 від 18.12.2020р.</t>
  </si>
  <si>
    <t>акт №УКФ_3INST81-05804_1.3.10 від 31.12.2020р.</t>
  </si>
  <si>
    <t>№ЕС 410-944_1.1.2.1 з Доповненням 1 від 26.11.2019р., Доповнення 2_УКФ_3INST81-05804_1.3.10 від 31.08.2020р.</t>
  </si>
  <si>
    <t>Розрахункова відомість від 15.10.2020р.</t>
  </si>
  <si>
    <t>2745 від 15.10.2020р.</t>
  </si>
  <si>
    <t>Розрахункова відомість від 30.10.2020р.</t>
  </si>
  <si>
    <t>2822 від 30.10.2020р.</t>
  </si>
  <si>
    <t>2748 від 15.10.2020р.</t>
  </si>
  <si>
    <t>2749 від 15.10.2020р.</t>
  </si>
  <si>
    <t>2831 від 30.10.2020р.</t>
  </si>
  <si>
    <t>2826 від 30.10.2020р.</t>
  </si>
  <si>
    <t>2746 від 15.10.2020р.</t>
  </si>
  <si>
    <t>2758 від 15.10.2020р.</t>
  </si>
  <si>
    <t>2757 від 15.10.2020р.</t>
  </si>
  <si>
    <t>2823 від 30.10.2020р.</t>
  </si>
  <si>
    <t>2830 від 30.10.2020р.</t>
  </si>
  <si>
    <t>2827 від 30.10.2020р.</t>
  </si>
  <si>
    <t>2743 від 15.10.2020р.</t>
  </si>
  <si>
    <t>2752 від 15.10.2020р.</t>
  </si>
  <si>
    <t>2751 від 15.10.2020р.</t>
  </si>
  <si>
    <t>2825 від 30.10.2020р.</t>
  </si>
  <si>
    <t>2833 від 30.10.2020р.</t>
  </si>
  <si>
    <t>2828 від 30.10.2020р.</t>
  </si>
  <si>
    <t>2744 від 15.10.2020р.</t>
  </si>
  <si>
    <t>2755 від 15.10.2020р.</t>
  </si>
  <si>
    <t>2754 від 15.10.2020р.</t>
  </si>
  <si>
    <t>2824 від 30.10.2020р.</t>
  </si>
  <si>
    <t>2832 від 30.10.2020р.</t>
  </si>
  <si>
    <t>2829 від 30.10.2020р.</t>
  </si>
  <si>
    <t>Розрахункова відомість від 16.11.2020р.</t>
  </si>
  <si>
    <t>Розрахункова відомість від 30.11.2020р.</t>
  </si>
  <si>
    <t>2914 від 16.11.2020р.</t>
  </si>
  <si>
    <t>2918 від 16.11.2020р.</t>
  </si>
  <si>
    <t>2919 від 16.11.2020р.</t>
  </si>
  <si>
    <t>2922 від 16.11.2020р.</t>
  </si>
  <si>
    <t>2913 від 16.11.2020р.</t>
  </si>
  <si>
    <t>2917 від 16.11.2020р.</t>
  </si>
  <si>
    <t>2921 від 16.11.2020р.</t>
  </si>
  <si>
    <t>2916 від 16.11.2020р.</t>
  </si>
  <si>
    <t>2920 від 16.11.2020р.</t>
  </si>
  <si>
    <t>2924 від 16.11.2020р.</t>
  </si>
  <si>
    <t>2915 від 16.11.2020р.</t>
  </si>
  <si>
    <t>2923 від 16.11.2020р.</t>
  </si>
  <si>
    <t>2950 від 30.11.2020р.</t>
  </si>
  <si>
    <t>2956 від 30.11.2020р.</t>
  </si>
  <si>
    <t>2959 від 30.11.2020р.</t>
  </si>
  <si>
    <t>2951 від 30.11.2020р.</t>
  </si>
  <si>
    <t>2957 від 30.11.2020р.</t>
  </si>
  <si>
    <t>2960 від 30.11.2020р.</t>
  </si>
  <si>
    <t>2952 від 30.11.2020р.</t>
  </si>
  <si>
    <t>2958 від 30.11.2020р.</t>
  </si>
  <si>
    <t>2961 від 30.11.2020р.</t>
  </si>
  <si>
    <t>2962 від 30.11.2020р.</t>
  </si>
  <si>
    <t>2964 від 30.11.2020р.</t>
  </si>
  <si>
    <t>2965 від 30.11.2020р.</t>
  </si>
  <si>
    <t>"14" січня 2021 року</t>
  </si>
  <si>
    <t>Розрахункова відомість від 15.12.2020р.</t>
  </si>
  <si>
    <t>Розрахункова відомість від 29.12.2020р.</t>
  </si>
  <si>
    <t>3071 від 15.12.2020р.</t>
  </si>
  <si>
    <t>3080 від 15.12.2020р.</t>
  </si>
  <si>
    <t>3079 від 15.12.2020р.</t>
  </si>
  <si>
    <t>3072 від 15.12.2020р.</t>
  </si>
  <si>
    <t>3075 від 15.12.2020р.</t>
  </si>
  <si>
    <t>3076 від 15.12.2020р.</t>
  </si>
  <si>
    <t>3074 від 15.12.2020р.</t>
  </si>
  <si>
    <t>3084 від 15.12.2020р.</t>
  </si>
  <si>
    <t>3085 від 15.12.2020р.</t>
  </si>
  <si>
    <t>3073 від 15.12.2020р.</t>
  </si>
  <si>
    <t>3081 від 15.12.2020р.</t>
  </si>
  <si>
    <t>3082 від 15.12.2020р.</t>
  </si>
  <si>
    <t>3216 від 29.12.2020р.</t>
  </si>
  <si>
    <t>3221 від 29.12.2020р.</t>
  </si>
  <si>
    <t>3225 від 29.12.2020р.</t>
  </si>
  <si>
    <t>3217 від 29.12.2020р.</t>
  </si>
  <si>
    <t>3220 від 29.12.2020р.</t>
  </si>
  <si>
    <t>3224 від 29.12.2020р.</t>
  </si>
  <si>
    <t>3219 від 29.12.2020р.</t>
  </si>
  <si>
    <t>3223 від 29.12.2020р.</t>
  </si>
  <si>
    <t>3227 від 29.12.2020р.</t>
  </si>
  <si>
    <t>3218 від 29.12.2020р.</t>
  </si>
  <si>
    <t>3222 від 29.12.2020р.</t>
  </si>
  <si>
    <t>3226 від 29.12.2020р.</t>
  </si>
  <si>
    <t>Соціальні внески з оплати праці Смаль С.М., виконавчий директор</t>
  </si>
  <si>
    <t>Соціальні внески з оплати праці Костюнін Д.К., фінансовий директор</t>
  </si>
  <si>
    <t>Соціальні внески з оплати праці Кофман І.Л., експерт у управління ІТ</t>
  </si>
  <si>
    <t>Соціальні внески з оплати праці Шумський М.В., офіс-адміністратор</t>
  </si>
  <si>
    <t>2747 від 15.10.2020р.</t>
  </si>
  <si>
    <t>2753 від 15.10.2020р.</t>
  </si>
  <si>
    <t>2750 від 15.10.2020р.</t>
  </si>
  <si>
    <t>2756 від 15.10.2020р.</t>
  </si>
  <si>
    <t>2836 від 30.10.2020р.</t>
  </si>
  <si>
    <t>2835 від 30.10.2020р.</t>
  </si>
  <si>
    <t>2834 від 30.10.2020р.</t>
  </si>
  <si>
    <t>2837 від 30.10.2020р.</t>
  </si>
  <si>
    <t>2928 від 16.11.2020р.</t>
  </si>
  <si>
    <t>2927 від 16.11.2020р.</t>
  </si>
  <si>
    <t>2925 від 16.11.2020р.</t>
  </si>
  <si>
    <t>2926 від 16.11.2020р.</t>
  </si>
  <si>
    <t>2953 від 30.11.2020р.</t>
  </si>
  <si>
    <t>2955 від 30.11.2020р.</t>
  </si>
  <si>
    <t>2954 від 30.11.2020р.</t>
  </si>
  <si>
    <t>2963 від 30.11.2020р.</t>
  </si>
  <si>
    <t>3086 від 15.12.2020р.</t>
  </si>
  <si>
    <t>3083 від 15.12.2020р.</t>
  </si>
  <si>
    <t>3078 від 15.12.2020р.</t>
  </si>
  <si>
    <t>3077 від 15.12.2020р.</t>
  </si>
  <si>
    <t>3231 від 29.12.2020р.</t>
  </si>
  <si>
    <t>3229 від 29.12.2020р.</t>
  </si>
  <si>
    <t>3228 від 29.12.2020р.</t>
  </si>
  <si>
    <t>3230 від 29.12.2020р.</t>
  </si>
  <si>
    <t>у період з 01 серпня 2020 року по 31 грудня 2020 року</t>
  </si>
  <si>
    <t>3103 від 16.12.2020р.</t>
  </si>
  <si>
    <t>акт №9118021/2008 від 31.08.2020р.</t>
  </si>
  <si>
    <t>2505 від 27.08.2020р.</t>
  </si>
  <si>
    <t>№ 3INST81-05804 від "27" жовтня 2020 року</t>
  </si>
  <si>
    <t>№4 від 22.01.2019р.,  Доповнення №1 від 07.02.2019р.</t>
  </si>
  <si>
    <t>акт №1427 від 31.12.2020р.</t>
  </si>
  <si>
    <t>№AS-24.12.2020 від 28.12.2020р., Додатковава угода від 06.01.2021</t>
  </si>
  <si>
    <t>№5 від 22.01.2019р., Доповнення №1 від 07.02.2019р.</t>
  </si>
  <si>
    <t>Договір суборенди нерухомого майна від 01.04.2017р., Доповнення №1 від 03.01.2018р., Доповнення №2 від 24.06.2019р.</t>
  </si>
  <si>
    <t>№SIDA 2020-D-1.6 з Доповненням 1 від 03.01.2020р., Доповнення 2_УКФ_3INST81-05804_1.3.2 від 31.08.2020р.</t>
  </si>
  <si>
    <t>№6839424 від 28.01.2015р.</t>
  </si>
  <si>
    <t>Платіжне доручення</t>
  </si>
  <si>
    <t>2404 від 06.08.2020р.</t>
  </si>
  <si>
    <t>Виконавчий директор</t>
  </si>
  <si>
    <t>Смаль Світлана Миколаївна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</si>
</sst>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4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vertical="top" wrapText="1"/>
    </xf>
    <xf numFmtId="165" fontId="11" fillId="4" borderId="22" xfId="0" applyNumberFormat="1" applyFont="1" applyFill="1" applyBorder="1" applyAlignment="1">
      <alignment vertical="top" wrapText="1"/>
    </xf>
    <xf numFmtId="3" fontId="11" fillId="4" borderId="19" xfId="0" applyNumberFormat="1" applyFont="1" applyFill="1" applyBorder="1" applyAlignment="1">
      <alignment vertical="top" wrapText="1"/>
    </xf>
    <xf numFmtId="4" fontId="11" fillId="4" borderId="20" xfId="0" applyNumberFormat="1" applyFont="1" applyFill="1" applyBorder="1" applyAlignment="1">
      <alignment vertical="top" wrapText="1"/>
    </xf>
    <xf numFmtId="4" fontId="11" fillId="4" borderId="21" xfId="0" applyNumberFormat="1" applyFont="1" applyFill="1" applyBorder="1" applyAlignment="1">
      <alignment horizontal="right" vertical="top" wrapText="1"/>
    </xf>
    <xf numFmtId="0" fontId="11" fillId="4" borderId="23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166" fontId="6" fillId="0" borderId="24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166" fontId="7" fillId="0" borderId="26" xfId="0" applyNumberFormat="1" applyFont="1" applyBorder="1" applyAlignment="1">
      <alignment vertical="center" wrapText="1"/>
    </xf>
    <xf numFmtId="166" fontId="7" fillId="0" borderId="27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vertical="center" wrapText="1"/>
    </xf>
    <xf numFmtId="167" fontId="13" fillId="4" borderId="29" xfId="0" applyNumberFormat="1" applyFont="1" applyFill="1" applyBorder="1" applyAlignment="1">
      <alignment vertical="top"/>
    </xf>
    <xf numFmtId="167" fontId="10" fillId="4" borderId="30" xfId="0" applyNumberFormat="1" applyFont="1" applyFill="1" applyBorder="1" applyAlignment="1">
      <alignment horizontal="center" vertical="top"/>
    </xf>
    <xf numFmtId="167" fontId="10" fillId="4" borderId="30" xfId="0" applyNumberFormat="1" applyFont="1" applyFill="1" applyBorder="1" applyAlignment="1">
      <alignment vertical="top"/>
    </xf>
    <xf numFmtId="167" fontId="10" fillId="4" borderId="31" xfId="0" applyNumberFormat="1" applyFont="1" applyFill="1" applyBorder="1" applyAlignment="1">
      <alignment vertical="top"/>
    </xf>
    <xf numFmtId="3" fontId="10" fillId="4" borderId="32" xfId="0" applyNumberFormat="1" applyFont="1" applyFill="1" applyBorder="1" applyAlignment="1">
      <alignment vertical="top"/>
    </xf>
    <xf numFmtId="4" fontId="10" fillId="4" borderId="33" xfId="0" applyNumberFormat="1" applyFont="1" applyFill="1" applyBorder="1" applyAlignment="1">
      <alignment vertical="top"/>
    </xf>
    <xf numFmtId="4" fontId="10" fillId="4" borderId="34" xfId="0" applyNumberFormat="1" applyFont="1" applyFill="1" applyBorder="1" applyAlignment="1">
      <alignment horizontal="right" vertical="top"/>
    </xf>
    <xf numFmtId="0" fontId="7" fillId="4" borderId="35" xfId="0" applyFont="1" applyFill="1" applyBorder="1" applyAlignment="1">
      <alignment vertical="top" wrapText="1"/>
    </xf>
    <xf numFmtId="167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vertical="top" wrapText="1"/>
    </xf>
    <xf numFmtId="165" fontId="11" fillId="4" borderId="36" xfId="0" applyNumberFormat="1" applyFont="1" applyFill="1" applyBorder="1" applyAlignment="1">
      <alignment vertical="top" wrapText="1"/>
    </xf>
    <xf numFmtId="3" fontId="11" fillId="4" borderId="15" xfId="0" applyNumberFormat="1" applyFont="1" applyFill="1" applyBorder="1" applyAlignment="1">
      <alignment vertical="top" wrapText="1"/>
    </xf>
    <xf numFmtId="4" fontId="11" fillId="4" borderId="16" xfId="0" applyNumberFormat="1" applyFont="1" applyFill="1" applyBorder="1" applyAlignment="1">
      <alignment vertical="top" wrapText="1"/>
    </xf>
    <xf numFmtId="4" fontId="11" fillId="4" borderId="17" xfId="0" applyNumberFormat="1" applyFont="1" applyFill="1" applyBorder="1" applyAlignment="1">
      <alignment horizontal="right" vertical="top" wrapText="1"/>
    </xf>
    <xf numFmtId="0" fontId="11" fillId="4" borderId="18" xfId="0" applyFont="1" applyFill="1" applyBorder="1" applyAlignment="1">
      <alignment vertical="top" wrapText="1"/>
    </xf>
    <xf numFmtId="166" fontId="6" fillId="5" borderId="37" xfId="0" applyNumberFormat="1" applyFont="1" applyFill="1" applyBorder="1" applyAlignment="1">
      <alignment vertical="center" wrapText="1"/>
    </xf>
    <xf numFmtId="49" fontId="6" fillId="5" borderId="36" xfId="0" applyNumberFormat="1" applyFont="1" applyFill="1" applyBorder="1" applyAlignment="1">
      <alignment horizontal="center" vertical="center" wrapText="1"/>
    </xf>
    <xf numFmtId="166" fontId="6" fillId="5" borderId="38" xfId="0" applyNumberFormat="1" applyFont="1" applyFill="1" applyBorder="1" applyAlignment="1">
      <alignment horizontal="center" vertical="center" wrapText="1"/>
    </xf>
    <xf numFmtId="3" fontId="6" fillId="5" borderId="38" xfId="0" applyNumberFormat="1" applyFont="1" applyFill="1" applyBorder="1" applyAlignment="1">
      <alignment horizontal="center" vertical="center" wrapText="1"/>
    </xf>
    <xf numFmtId="4" fontId="6" fillId="5" borderId="38" xfId="0" applyNumberFormat="1" applyFont="1" applyFill="1" applyBorder="1" applyAlignment="1">
      <alignment horizontal="center" vertical="center" wrapText="1"/>
    </xf>
    <xf numFmtId="4" fontId="6" fillId="5" borderId="38" xfId="0" applyNumberFormat="1" applyFont="1" applyFill="1" applyBorder="1" applyAlignment="1">
      <alignment horizontal="right" vertical="center" wrapText="1"/>
    </xf>
    <xf numFmtId="0" fontId="6" fillId="5" borderId="1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6" fontId="6" fillId="5" borderId="29" xfId="0" applyNumberFormat="1" applyFont="1" applyFill="1" applyBorder="1" applyAlignment="1">
      <alignment vertical="center" wrapText="1"/>
    </xf>
    <xf numFmtId="49" fontId="6" fillId="5" borderId="31" xfId="0" applyNumberFormat="1" applyFont="1" applyFill="1" applyBorder="1" applyAlignment="1">
      <alignment horizontal="center" vertical="center" wrapText="1"/>
    </xf>
    <xf numFmtId="166" fontId="6" fillId="5" borderId="30" xfId="0" applyNumberFormat="1" applyFont="1" applyFill="1" applyBorder="1" applyAlignment="1">
      <alignment horizontal="center" vertical="center" wrapText="1"/>
    </xf>
    <xf numFmtId="3" fontId="6" fillId="5" borderId="30" xfId="0" applyNumberFormat="1" applyFont="1" applyFill="1" applyBorder="1" applyAlignment="1">
      <alignment horizontal="center" vertical="center" wrapText="1"/>
    </xf>
    <xf numFmtId="4" fontId="6" fillId="5" borderId="30" xfId="0" applyNumberFormat="1" applyFont="1" applyFill="1" applyBorder="1" applyAlignment="1">
      <alignment horizontal="center" vertical="center" wrapText="1"/>
    </xf>
    <xf numFmtId="4" fontId="6" fillId="5" borderId="39" xfId="0" applyNumberFormat="1" applyFont="1" applyFill="1" applyBorder="1" applyAlignment="1">
      <alignment horizontal="right" vertical="center" wrapText="1"/>
    </xf>
    <xf numFmtId="0" fontId="6" fillId="5" borderId="40" xfId="0" applyFont="1" applyFill="1" applyBorder="1" applyAlignment="1">
      <alignment vertical="center" wrapText="1"/>
    </xf>
    <xf numFmtId="166" fontId="6" fillId="0" borderId="41" xfId="0" applyNumberFormat="1" applyFont="1" applyBorder="1" applyAlignment="1">
      <alignment vertical="top" wrapText="1"/>
    </xf>
    <xf numFmtId="49" fontId="6" fillId="0" borderId="42" xfId="0" applyNumberFormat="1" applyFont="1" applyBorder="1" applyAlignment="1">
      <alignment horizontal="center" vertical="top" wrapText="1"/>
    </xf>
    <xf numFmtId="166" fontId="7" fillId="0" borderId="43" xfId="0" applyNumberFormat="1" applyFont="1" applyBorder="1" applyAlignment="1">
      <alignment vertical="top" wrapText="1"/>
    </xf>
    <xf numFmtId="166" fontId="7" fillId="0" borderId="42" xfId="0" applyNumberFormat="1" applyFont="1" applyBorder="1" applyAlignment="1">
      <alignment horizontal="center" vertical="top" wrapText="1"/>
    </xf>
    <xf numFmtId="3" fontId="7" fillId="0" borderId="44" xfId="0" applyNumberFormat="1" applyFont="1" applyBorder="1" applyAlignment="1">
      <alignment horizontal="center" vertical="top" wrapText="1"/>
    </xf>
    <xf numFmtId="4" fontId="7" fillId="0" borderId="45" xfId="0" applyNumberFormat="1" applyFont="1" applyBorder="1" applyAlignment="1">
      <alignment horizontal="center" vertical="top" wrapText="1"/>
    </xf>
    <xf numFmtId="4" fontId="7" fillId="0" borderId="46" xfId="0" applyNumberFormat="1" applyFont="1" applyBorder="1" applyAlignment="1">
      <alignment horizontal="right" vertical="top" wrapText="1"/>
    </xf>
    <xf numFmtId="0" fontId="7" fillId="0" borderId="43" xfId="0" applyFont="1" applyBorder="1" applyAlignment="1">
      <alignment vertical="top" wrapText="1"/>
    </xf>
    <xf numFmtId="166" fontId="6" fillId="0" borderId="27" xfId="0" applyNumberFormat="1" applyFont="1" applyBorder="1" applyAlignment="1">
      <alignment vertical="top" wrapText="1"/>
    </xf>
    <xf numFmtId="49" fontId="6" fillId="0" borderId="47" xfId="0" applyNumberFormat="1" applyFont="1" applyBorder="1" applyAlignment="1">
      <alignment horizontal="center" vertical="top" wrapText="1"/>
    </xf>
    <xf numFmtId="166" fontId="6" fillId="0" borderId="48" xfId="0" applyNumberFormat="1" applyFont="1" applyBorder="1" applyAlignment="1">
      <alignment vertical="top" wrapText="1"/>
    </xf>
    <xf numFmtId="49" fontId="6" fillId="0" borderId="49" xfId="0" applyNumberFormat="1" applyFont="1" applyBorder="1" applyAlignment="1">
      <alignment horizontal="center" vertical="top" wrapText="1"/>
    </xf>
    <xf numFmtId="166" fontId="7" fillId="0" borderId="50" xfId="0" applyNumberFormat="1" applyFont="1" applyBorder="1" applyAlignment="1">
      <alignment vertical="top" wrapText="1"/>
    </xf>
    <xf numFmtId="166" fontId="7" fillId="0" borderId="51" xfId="0" applyNumberFormat="1" applyFont="1" applyBorder="1" applyAlignment="1">
      <alignment horizontal="center" vertical="top" wrapText="1"/>
    </xf>
    <xf numFmtId="3" fontId="7" fillId="0" borderId="52" xfId="0" applyNumberFormat="1" applyFont="1" applyBorder="1" applyAlignment="1">
      <alignment horizontal="center" vertical="top" wrapText="1"/>
    </xf>
    <xf numFmtId="4" fontId="7" fillId="0" borderId="53" xfId="0" applyNumberFormat="1" applyFont="1" applyBorder="1" applyAlignment="1">
      <alignment horizontal="center" vertical="top" wrapText="1"/>
    </xf>
    <xf numFmtId="4" fontId="7" fillId="0" borderId="54" xfId="0" applyNumberFormat="1" applyFont="1" applyBorder="1" applyAlignment="1">
      <alignment horizontal="right" vertical="top" wrapText="1"/>
    </xf>
    <xf numFmtId="0" fontId="7" fillId="0" borderId="50" xfId="0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49" fontId="6" fillId="6" borderId="39" xfId="0" applyNumberFormat="1" applyFont="1" applyFill="1" applyBorder="1" applyAlignment="1">
      <alignment horizontal="center" vertical="center"/>
    </xf>
    <xf numFmtId="166" fontId="7" fillId="6" borderId="60" xfId="0" applyNumberFormat="1" applyFont="1" applyFill="1" applyBorder="1" applyAlignment="1">
      <alignment vertical="center"/>
    </xf>
    <xf numFmtId="166" fontId="7" fillId="6" borderId="31" xfId="0" applyNumberFormat="1" applyFont="1" applyFill="1" applyBorder="1" applyAlignment="1">
      <alignment horizontal="center" vertical="center" wrapText="1"/>
    </xf>
    <xf numFmtId="3" fontId="7" fillId="6" borderId="59" xfId="0" applyNumberFormat="1" applyFont="1" applyFill="1" applyBorder="1" applyAlignment="1">
      <alignment horizontal="center" vertical="center" wrapText="1"/>
    </xf>
    <xf numFmtId="4" fontId="7" fillId="6" borderId="39" xfId="0" applyNumberFormat="1" applyFont="1" applyFill="1" applyBorder="1" applyAlignment="1">
      <alignment horizontal="center" vertical="center" wrapText="1"/>
    </xf>
    <xf numFmtId="4" fontId="7" fillId="6" borderId="60" xfId="0" applyNumberFormat="1" applyFont="1" applyFill="1" applyBorder="1" applyAlignment="1">
      <alignment horizontal="right" vertical="center" wrapText="1"/>
    </xf>
    <xf numFmtId="0" fontId="7" fillId="6" borderId="40" xfId="0" applyFont="1" applyFill="1" applyBorder="1" applyAlignment="1">
      <alignment vertical="center" wrapText="1"/>
    </xf>
    <xf numFmtId="4" fontId="6" fillId="5" borderId="30" xfId="0" applyNumberFormat="1" applyFont="1" applyFill="1" applyBorder="1" applyAlignment="1">
      <alignment horizontal="right" vertical="center" wrapText="1"/>
    </xf>
    <xf numFmtId="49" fontId="6" fillId="0" borderId="61" xfId="0" applyNumberFormat="1" applyFont="1" applyBorder="1" applyAlignment="1">
      <alignment horizontal="center" vertical="top" wrapText="1"/>
    </xf>
    <xf numFmtId="4" fontId="14" fillId="0" borderId="45" xfId="0" applyNumberFormat="1" applyFont="1" applyBorder="1" applyAlignment="1">
      <alignment horizontal="center" vertical="top" wrapText="1"/>
    </xf>
    <xf numFmtId="167" fontId="7" fillId="0" borderId="62" xfId="0" applyNumberFormat="1" applyFont="1" applyBorder="1" applyAlignment="1">
      <alignment vertical="top" wrapText="1"/>
    </xf>
    <xf numFmtId="166" fontId="8" fillId="5" borderId="29" xfId="0" applyNumberFormat="1" applyFont="1" applyFill="1" applyBorder="1" applyAlignment="1">
      <alignment vertical="center" wrapText="1"/>
    </xf>
    <xf numFmtId="167" fontId="7" fillId="0" borderId="25" xfId="0" applyNumberFormat="1" applyFont="1" applyBorder="1" applyAlignment="1">
      <alignment vertical="top" wrapText="1"/>
    </xf>
    <xf numFmtId="167" fontId="7" fillId="0" borderId="63" xfId="0" applyNumberFormat="1" applyFont="1" applyBorder="1" applyAlignment="1">
      <alignment vertical="top" wrapText="1"/>
    </xf>
    <xf numFmtId="166" fontId="8" fillId="6" borderId="59" xfId="0" applyNumberFormat="1" applyFont="1" applyFill="1" applyBorder="1" applyAlignment="1">
      <alignment vertical="center"/>
    </xf>
    <xf numFmtId="167" fontId="7" fillId="0" borderId="62" xfId="0" applyNumberFormat="1" applyFont="1" applyBorder="1" applyAlignment="1">
      <alignment horizontal="left" vertical="top" wrapText="1"/>
    </xf>
    <xf numFmtId="167" fontId="7" fillId="0" borderId="64" xfId="0" applyNumberFormat="1" applyFont="1" applyBorder="1" applyAlignment="1">
      <alignment horizontal="left" vertical="top" wrapText="1"/>
    </xf>
    <xf numFmtId="49" fontId="6" fillId="6" borderId="16" xfId="0" applyNumberFormat="1" applyFont="1" applyFill="1" applyBorder="1" applyAlignment="1">
      <alignment horizontal="center" vertical="center"/>
    </xf>
    <xf numFmtId="49" fontId="15" fillId="5" borderId="31" xfId="0" applyNumberFormat="1" applyFont="1" applyFill="1" applyBorder="1" applyAlignment="1">
      <alignment horizontal="center" wrapText="1"/>
    </xf>
    <xf numFmtId="166" fontId="16" fillId="5" borderId="65" xfId="0" applyNumberFormat="1" applyFont="1" applyFill="1" applyBorder="1" applyAlignment="1">
      <alignment wrapText="1"/>
    </xf>
    <xf numFmtId="49" fontId="15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7" fillId="0" borderId="43" xfId="0" applyNumberFormat="1" applyFont="1" applyBorder="1" applyAlignment="1">
      <alignment horizontal="center" vertical="top" wrapText="1"/>
    </xf>
    <xf numFmtId="49" fontId="15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6" fillId="6" borderId="71" xfId="0" applyNumberFormat="1" applyFont="1" applyFill="1" applyBorder="1" applyAlignment="1">
      <alignment horizontal="center" vertical="center"/>
    </xf>
    <xf numFmtId="166" fontId="7" fillId="6" borderId="34" xfId="0" applyNumberFormat="1" applyFont="1" applyFill="1" applyBorder="1" applyAlignment="1">
      <alignment vertical="center"/>
    </xf>
    <xf numFmtId="49" fontId="16" fillId="5" borderId="36" xfId="0" applyNumberFormat="1" applyFont="1" applyFill="1" applyBorder="1" applyAlignment="1">
      <alignment horizontal="center" wrapText="1"/>
    </xf>
    <xf numFmtId="49" fontId="16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6" fillId="6" borderId="33" xfId="0" applyNumberFormat="1" applyFont="1" applyFill="1" applyBorder="1" applyAlignment="1">
      <alignment horizontal="center" vertical="center"/>
    </xf>
    <xf numFmtId="166" fontId="13" fillId="4" borderId="59" xfId="0" applyNumberFormat="1" applyFont="1" applyFill="1" applyBorder="1" applyAlignment="1">
      <alignment vertical="top"/>
    </xf>
    <xf numFmtId="166" fontId="10" fillId="4" borderId="39" xfId="0" applyNumberFormat="1" applyFont="1" applyFill="1" applyBorder="1" applyAlignment="1">
      <alignment horizontal="center" vertical="top"/>
    </xf>
    <xf numFmtId="166" fontId="10" fillId="4" borderId="60" xfId="0" applyNumberFormat="1" applyFont="1" applyFill="1" applyBorder="1" applyAlignment="1">
      <alignment vertical="top"/>
    </xf>
    <xf numFmtId="166" fontId="10" fillId="4" borderId="31" xfId="0" applyNumberFormat="1" applyFont="1" applyFill="1" applyBorder="1" applyAlignment="1">
      <alignment vertical="top"/>
    </xf>
    <xf numFmtId="3" fontId="10" fillId="4" borderId="59" xfId="0" applyNumberFormat="1" applyFont="1" applyFill="1" applyBorder="1" applyAlignment="1">
      <alignment vertical="top"/>
    </xf>
    <xf numFmtId="4" fontId="10" fillId="4" borderId="39" xfId="0" applyNumberFormat="1" applyFont="1" applyFill="1" applyBorder="1" applyAlignment="1">
      <alignment vertical="top"/>
    </xf>
    <xf numFmtId="4" fontId="10" fillId="4" borderId="60" xfId="0" applyNumberFormat="1" applyFont="1" applyFill="1" applyBorder="1" applyAlignment="1">
      <alignment horizontal="right" vertical="top"/>
    </xf>
    <xf numFmtId="0" fontId="10" fillId="4" borderId="40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166" fontId="7" fillId="0" borderId="74" xfId="0" applyNumberFormat="1" applyFont="1" applyBorder="1" applyAlignment="1">
      <alignment wrapText="1"/>
    </xf>
    <xf numFmtId="3" fontId="7" fillId="0" borderId="74" xfId="0" applyNumberFormat="1" applyFont="1" applyBorder="1" applyAlignment="1">
      <alignment wrapText="1"/>
    </xf>
    <xf numFmtId="4" fontId="7" fillId="0" borderId="74" xfId="0" applyNumberFormat="1" applyFont="1" applyBorder="1" applyAlignment="1">
      <alignment wrapText="1"/>
    </xf>
    <xf numFmtId="4" fontId="7" fillId="0" borderId="74" xfId="0" applyNumberFormat="1" applyFont="1" applyBorder="1" applyAlignment="1">
      <alignment horizontal="right" vertical="top" wrapText="1"/>
    </xf>
    <xf numFmtId="0" fontId="7" fillId="0" borderId="72" xfId="0" applyFont="1" applyBorder="1" applyAlignment="1">
      <alignment wrapText="1"/>
    </xf>
    <xf numFmtId="166" fontId="6" fillId="4" borderId="31" xfId="0" applyNumberFormat="1" applyFont="1" applyFill="1" applyBorder="1" applyAlignment="1">
      <alignment wrapText="1"/>
    </xf>
    <xf numFmtId="3" fontId="6" fillId="4" borderId="76" xfId="0" applyNumberFormat="1" applyFont="1" applyFill="1" applyBorder="1" applyAlignment="1">
      <alignment wrapText="1"/>
    </xf>
    <xf numFmtId="4" fontId="6" fillId="4" borderId="39" xfId="0" applyNumberFormat="1" applyFont="1" applyFill="1" applyBorder="1" applyAlignment="1">
      <alignment wrapText="1"/>
    </xf>
    <xf numFmtId="4" fontId="6" fillId="4" borderId="39" xfId="0" applyNumberFormat="1" applyFont="1" applyFill="1" applyBorder="1" applyAlignment="1">
      <alignment horizontal="right" vertical="top" wrapText="1"/>
    </xf>
    <xf numFmtId="3" fontId="6" fillId="4" borderId="39" xfId="0" applyNumberFormat="1" applyFont="1" applyFill="1" applyBorder="1" applyAlignment="1">
      <alignment wrapText="1"/>
    </xf>
    <xf numFmtId="4" fontId="6" fillId="4" borderId="77" xfId="0" applyNumberFormat="1" applyFont="1" applyFill="1" applyBorder="1" applyAlignment="1">
      <alignment horizontal="right" vertical="top" wrapText="1"/>
    </xf>
    <xf numFmtId="4" fontId="6" fillId="4" borderId="31" xfId="0" applyNumberFormat="1" applyFont="1" applyFill="1" applyBorder="1" applyAlignment="1">
      <alignment horizontal="right" vertical="top" wrapText="1"/>
    </xf>
    <xf numFmtId="0" fontId="6" fillId="4" borderId="4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70" xfId="0" applyFont="1" applyBorder="1" applyAlignment="1">
      <alignment wrapText="1"/>
    </xf>
    <xf numFmtId="3" fontId="7" fillId="0" borderId="70" xfId="0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4" fillId="0" borderId="0" xfId="0" applyFont="1" applyAlignment="1">
      <alignment wrapText="1"/>
    </xf>
    <xf numFmtId="4" fontId="4" fillId="0" borderId="25" xfId="0" applyNumberFormat="1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0" xfId="0" applyFont="1"/>
    <xf numFmtId="0" fontId="26" fillId="0" borderId="0" xfId="0" applyFont="1"/>
    <xf numFmtId="4" fontId="26" fillId="0" borderId="0" xfId="0" applyNumberFormat="1" applyFont="1"/>
    <xf numFmtId="4" fontId="7" fillId="0" borderId="71" xfId="0" applyNumberFormat="1" applyFont="1" applyBorder="1" applyAlignment="1">
      <alignment horizontal="center" vertical="top" wrapText="1"/>
    </xf>
    <xf numFmtId="166" fontId="28" fillId="0" borderId="43" xfId="0" applyNumberFormat="1" applyFont="1" applyBorder="1" applyAlignment="1">
      <alignment vertical="top" wrapText="1"/>
    </xf>
    <xf numFmtId="166" fontId="28" fillId="0" borderId="50" xfId="0" applyNumberFormat="1" applyFont="1" applyBorder="1" applyAlignment="1">
      <alignment vertical="top" wrapText="1"/>
    </xf>
    <xf numFmtId="3" fontId="28" fillId="0" borderId="44" xfId="0" applyNumberFormat="1" applyFont="1" applyBorder="1" applyAlignment="1">
      <alignment horizontal="center" vertical="top" wrapText="1"/>
    </xf>
    <xf numFmtId="4" fontId="28" fillId="0" borderId="45" xfId="0" applyNumberFormat="1" applyFont="1" applyBorder="1" applyAlignment="1">
      <alignment horizontal="center" vertical="top" wrapText="1"/>
    </xf>
    <xf numFmtId="4" fontId="28" fillId="0" borderId="46" xfId="0" applyNumberFormat="1" applyFont="1" applyBorder="1" applyAlignment="1">
      <alignment horizontal="right" vertical="top" wrapText="1"/>
    </xf>
    <xf numFmtId="3" fontId="28" fillId="0" borderId="52" xfId="0" applyNumberFormat="1" applyFont="1" applyBorder="1" applyAlignment="1">
      <alignment horizontal="center" vertical="top" wrapText="1"/>
    </xf>
    <xf numFmtId="4" fontId="28" fillId="0" borderId="54" xfId="0" applyNumberFormat="1" applyFont="1" applyBorder="1" applyAlignment="1">
      <alignment horizontal="right" vertical="top" wrapText="1"/>
    </xf>
    <xf numFmtId="166" fontId="28" fillId="0" borderId="81" xfId="0" applyNumberFormat="1" applyFont="1" applyBorder="1" applyAlignment="1">
      <alignment vertical="top" wrapText="1"/>
    </xf>
    <xf numFmtId="166" fontId="28" fillId="0" borderId="82" xfId="0" applyNumberFormat="1" applyFont="1" applyBorder="1" applyAlignment="1">
      <alignment vertical="top" wrapText="1"/>
    </xf>
    <xf numFmtId="4" fontId="28" fillId="0" borderId="63" xfId="0" applyNumberFormat="1" applyFont="1" applyBorder="1" applyAlignment="1">
      <alignment horizontal="right" vertical="top" wrapText="1"/>
    </xf>
    <xf numFmtId="166" fontId="28" fillId="0" borderId="42" xfId="0" applyNumberFormat="1" applyFont="1" applyBorder="1" applyAlignment="1">
      <alignment horizontal="center" vertical="top" wrapText="1"/>
    </xf>
    <xf numFmtId="4" fontId="29" fillId="0" borderId="45" xfId="0" applyNumberFormat="1" applyFont="1" applyBorder="1" applyAlignment="1">
      <alignment horizontal="center" vertical="top" wrapText="1"/>
    </xf>
    <xf numFmtId="166" fontId="28" fillId="0" borderId="51" xfId="0" applyNumberFormat="1" applyFont="1" applyBorder="1" applyAlignment="1">
      <alignment horizontal="center" vertical="top" wrapText="1"/>
    </xf>
    <xf numFmtId="167" fontId="31" fillId="0" borderId="62" xfId="0" applyNumberFormat="1" applyFont="1" applyBorder="1" applyAlignment="1">
      <alignment vertical="top" wrapText="1"/>
    </xf>
    <xf numFmtId="166" fontId="7" fillId="0" borderId="41" xfId="0" applyNumberFormat="1" applyFont="1" applyBorder="1" applyAlignment="1">
      <alignment horizontal="center" vertical="top" wrapText="1"/>
    </xf>
    <xf numFmtId="166" fontId="7" fillId="0" borderId="55" xfId="0" applyNumberFormat="1" applyFont="1" applyBorder="1" applyAlignment="1">
      <alignment horizontal="center" vertical="top" wrapText="1"/>
    </xf>
    <xf numFmtId="3" fontId="6" fillId="5" borderId="57" xfId="0" applyNumberFormat="1" applyFont="1" applyFill="1" applyBorder="1" applyAlignment="1">
      <alignment horizontal="center" vertical="center" wrapText="1"/>
    </xf>
    <xf numFmtId="4" fontId="6" fillId="5" borderId="57" xfId="0" applyNumberFormat="1" applyFont="1" applyFill="1" applyBorder="1" applyAlignment="1">
      <alignment horizontal="center" vertical="center" wrapText="1"/>
    </xf>
    <xf numFmtId="4" fontId="6" fillId="5" borderId="33" xfId="0" applyNumberFormat="1" applyFont="1" applyFill="1" applyBorder="1" applyAlignment="1">
      <alignment horizontal="right" vertical="center" wrapText="1"/>
    </xf>
    <xf numFmtId="3" fontId="7" fillId="0" borderId="84" xfId="0" applyNumberFormat="1" applyFont="1" applyBorder="1" applyAlignment="1">
      <alignment horizontal="center" vertical="top" wrapText="1"/>
    </xf>
    <xf numFmtId="4" fontId="7" fillId="0" borderId="84" xfId="0" applyNumberFormat="1" applyFont="1" applyBorder="1" applyAlignment="1">
      <alignment horizontal="center" vertical="top" wrapText="1"/>
    </xf>
    <xf numFmtId="4" fontId="7" fillId="0" borderId="84" xfId="0" applyNumberFormat="1" applyFont="1" applyBorder="1" applyAlignment="1">
      <alignment horizontal="right" vertical="top" wrapText="1"/>
    </xf>
    <xf numFmtId="4" fontId="28" fillId="0" borderId="71" xfId="0" applyNumberFormat="1" applyFont="1" applyBorder="1" applyAlignment="1">
      <alignment horizontal="center" vertical="top" wrapText="1"/>
    </xf>
    <xf numFmtId="3" fontId="28" fillId="0" borderId="84" xfId="0" applyNumberFormat="1" applyFont="1" applyBorder="1" applyAlignment="1">
      <alignment horizontal="center" vertical="top" wrapText="1"/>
    </xf>
    <xf numFmtId="4" fontId="28" fillId="0" borderId="84" xfId="0" applyNumberFormat="1" applyFont="1" applyBorder="1" applyAlignment="1">
      <alignment horizontal="center" vertical="top" wrapText="1"/>
    </xf>
    <xf numFmtId="4" fontId="28" fillId="0" borderId="84" xfId="0" applyNumberFormat="1" applyFont="1" applyBorder="1" applyAlignment="1">
      <alignment horizontal="right" vertical="top" wrapText="1"/>
    </xf>
    <xf numFmtId="4" fontId="29" fillId="0" borderId="84" xfId="0" applyNumberFormat="1" applyFont="1" applyBorder="1" applyAlignment="1">
      <alignment horizontal="center" vertical="top" wrapText="1"/>
    </xf>
    <xf numFmtId="167" fontId="28" fillId="0" borderId="62" xfId="0" applyNumberFormat="1" applyFont="1" applyBorder="1" applyAlignment="1">
      <alignment horizontal="left" vertical="top" wrapText="1"/>
    </xf>
    <xf numFmtId="3" fontId="28" fillId="7" borderId="44" xfId="0" applyNumberFormat="1" applyFont="1" applyFill="1" applyBorder="1" applyAlignment="1">
      <alignment horizontal="center" vertical="top" wrapText="1"/>
    </xf>
    <xf numFmtId="4" fontId="28" fillId="7" borderId="45" xfId="0" applyNumberFormat="1" applyFont="1" applyFill="1" applyBorder="1" applyAlignment="1">
      <alignment horizontal="center" vertical="top" wrapText="1"/>
    </xf>
    <xf numFmtId="4" fontId="28" fillId="7" borderId="46" xfId="0" applyNumberFormat="1" applyFont="1" applyFill="1" applyBorder="1" applyAlignment="1">
      <alignment horizontal="right" vertical="top" wrapText="1"/>
    </xf>
    <xf numFmtId="3" fontId="28" fillId="7" borderId="83" xfId="0" applyNumberFormat="1" applyFont="1" applyFill="1" applyBorder="1" applyAlignment="1">
      <alignment horizontal="center" vertical="top" wrapText="1"/>
    </xf>
    <xf numFmtId="3" fontId="28" fillId="7" borderId="85" xfId="0" applyNumberFormat="1" applyFont="1" applyFill="1" applyBorder="1" applyAlignment="1">
      <alignment horizontal="center" vertical="top" wrapText="1"/>
    </xf>
    <xf numFmtId="4" fontId="29" fillId="7" borderId="71" xfId="0" applyNumberFormat="1" applyFont="1" applyFill="1" applyBorder="1" applyAlignment="1">
      <alignment horizontal="center" vertical="top" wrapText="1"/>
    </xf>
    <xf numFmtId="4" fontId="28" fillId="7" borderId="54" xfId="0" applyNumberFormat="1" applyFont="1" applyFill="1" applyBorder="1" applyAlignment="1">
      <alignment horizontal="right" vertical="top" wrapText="1"/>
    </xf>
    <xf numFmtId="4" fontId="28" fillId="7" borderId="63" xfId="0" applyNumberFormat="1" applyFont="1" applyFill="1" applyBorder="1" applyAlignment="1">
      <alignment horizontal="right" vertical="top" wrapText="1"/>
    </xf>
    <xf numFmtId="3" fontId="30" fillId="7" borderId="44" xfId="0" applyNumberFormat="1" applyFont="1" applyFill="1" applyBorder="1" applyAlignment="1">
      <alignment horizontal="center" vertical="top" wrapText="1"/>
    </xf>
    <xf numFmtId="4" fontId="30" fillId="7" borderId="83" xfId="0" applyNumberFormat="1" applyFont="1" applyFill="1" applyBorder="1" applyAlignment="1">
      <alignment horizontal="center" vertical="top" wrapText="1"/>
    </xf>
    <xf numFmtId="4" fontId="30" fillId="7" borderId="43" xfId="0" applyNumberFormat="1" applyFont="1" applyFill="1" applyBorder="1" applyAlignment="1">
      <alignment horizontal="right" vertical="top" wrapText="1"/>
    </xf>
    <xf numFmtId="4" fontId="29" fillId="7" borderId="83" xfId="0" applyNumberFormat="1" applyFont="1" applyFill="1" applyBorder="1" applyAlignment="1">
      <alignment horizontal="center" vertical="top" wrapText="1"/>
    </xf>
    <xf numFmtId="4" fontId="30" fillId="7" borderId="50" xfId="0" applyNumberFormat="1" applyFont="1" applyFill="1" applyBorder="1" applyAlignment="1">
      <alignment horizontal="right" vertical="top" wrapText="1"/>
    </xf>
    <xf numFmtId="4" fontId="7" fillId="7" borderId="46" xfId="0" applyNumberFormat="1" applyFont="1" applyFill="1" applyBorder="1" applyAlignment="1">
      <alignment horizontal="right" vertical="top" wrapText="1"/>
    </xf>
    <xf numFmtId="3" fontId="7" fillId="7" borderId="44" xfId="0" applyNumberFormat="1" applyFont="1" applyFill="1" applyBorder="1" applyAlignment="1">
      <alignment horizontal="center" vertical="top" wrapText="1"/>
    </xf>
    <xf numFmtId="4" fontId="7" fillId="7" borderId="45" xfId="0" applyNumberFormat="1" applyFont="1" applyFill="1" applyBorder="1" applyAlignment="1">
      <alignment horizontal="center" vertical="top" wrapText="1"/>
    </xf>
    <xf numFmtId="3" fontId="28" fillId="7" borderId="52" xfId="0" applyNumberFormat="1" applyFont="1" applyFill="1" applyBorder="1" applyAlignment="1">
      <alignment horizontal="center" vertical="top" wrapText="1"/>
    </xf>
    <xf numFmtId="4" fontId="28" fillId="7" borderId="71" xfId="0" applyNumberFormat="1" applyFont="1" applyFill="1" applyBorder="1" applyAlignment="1">
      <alignment horizontal="center" vertical="top" wrapText="1"/>
    </xf>
    <xf numFmtId="3" fontId="7" fillId="7" borderId="52" xfId="0" applyNumberFormat="1" applyFont="1" applyFill="1" applyBorder="1" applyAlignment="1">
      <alignment horizontal="center" vertical="top" wrapText="1"/>
    </xf>
    <xf numFmtId="4" fontId="7" fillId="7" borderId="53" xfId="0" applyNumberFormat="1" applyFont="1" applyFill="1" applyBorder="1" applyAlignment="1">
      <alignment horizontal="center" vertical="top" wrapText="1"/>
    </xf>
    <xf numFmtId="4" fontId="7" fillId="7" borderId="54" xfId="0" applyNumberFormat="1" applyFont="1" applyFill="1" applyBorder="1" applyAlignment="1">
      <alignment horizontal="right" vertical="top" wrapText="1"/>
    </xf>
    <xf numFmtId="0" fontId="7" fillId="0" borderId="70" xfId="0" applyFont="1" applyBorder="1" applyAlignment="1">
      <alignment horizontal="center" vertical="center" wrapText="1"/>
    </xf>
    <xf numFmtId="0" fontId="0" fillId="0" borderId="0" xfId="0" applyFont="1" applyAlignment="1"/>
    <xf numFmtId="0" fontId="23" fillId="0" borderId="0" xfId="0" applyFont="1" applyAlignment="1">
      <alignment horizontal="right" wrapText="1"/>
    </xf>
    <xf numFmtId="0" fontId="0" fillId="0" borderId="0" xfId="0" applyFont="1" applyAlignment="1"/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0" fillId="0" borderId="25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4" fontId="26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49" fontId="0" fillId="0" borderId="62" xfId="0" applyNumberFormat="1" applyFont="1" applyBorder="1" applyAlignment="1">
      <alignment horizontal="right" wrapText="1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Alignment="1"/>
    <xf numFmtId="0" fontId="32" fillId="0" borderId="0" xfId="0" applyFont="1" applyAlignment="1">
      <alignment horizontal="center" vertical="center" wrapText="1"/>
    </xf>
    <xf numFmtId="0" fontId="0" fillId="7" borderId="0" xfId="0" applyFont="1" applyFill="1"/>
    <xf numFmtId="0" fontId="32" fillId="7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32" fillId="0" borderId="0" xfId="0" applyFont="1" applyFill="1" applyAlignment="1">
      <alignment wrapText="1"/>
    </xf>
    <xf numFmtId="0" fontId="2" fillId="0" borderId="2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right" wrapText="1"/>
    </xf>
    <xf numFmtId="0" fontId="2" fillId="0" borderId="25" xfId="0" applyFont="1" applyBorder="1" applyAlignment="1">
      <alignment wrapText="1"/>
    </xf>
    <xf numFmtId="4" fontId="2" fillId="0" borderId="25" xfId="0" applyNumberFormat="1" applyFont="1" applyBorder="1"/>
    <xf numFmtId="0" fontId="2" fillId="0" borderId="25" xfId="0" applyFont="1" applyFill="1" applyBorder="1" applyAlignment="1">
      <alignment wrapText="1"/>
    </xf>
    <xf numFmtId="0" fontId="2" fillId="7" borderId="62" xfId="0" applyFont="1" applyFill="1" applyBorder="1" applyAlignment="1">
      <alignment wrapText="1"/>
    </xf>
    <xf numFmtId="2" fontId="2" fillId="0" borderId="84" xfId="0" applyNumberFormat="1" applyFont="1" applyBorder="1"/>
    <xf numFmtId="0" fontId="2" fillId="0" borderId="80" xfId="0" applyFont="1" applyBorder="1" applyAlignment="1">
      <alignment wrapText="1"/>
    </xf>
    <xf numFmtId="2" fontId="33" fillId="0" borderId="84" xfId="0" applyNumberFormat="1" applyFont="1" applyBorder="1"/>
    <xf numFmtId="4" fontId="2" fillId="0" borderId="25" xfId="0" applyNumberFormat="1" applyFont="1" applyBorder="1" applyAlignment="1">
      <alignment wrapText="1"/>
    </xf>
    <xf numFmtId="0" fontId="2" fillId="7" borderId="25" xfId="0" applyFont="1" applyFill="1" applyBorder="1" applyAlignment="1">
      <alignment wrapText="1"/>
    </xf>
    <xf numFmtId="4" fontId="2" fillId="0" borderId="45" xfId="0" applyNumberFormat="1" applyFont="1" applyBorder="1" applyAlignment="1">
      <alignment wrapText="1"/>
    </xf>
    <xf numFmtId="4" fontId="2" fillId="7" borderId="25" xfId="0" applyNumberFormat="1" applyFont="1" applyFill="1" applyBorder="1" applyAlignment="1">
      <alignment wrapText="1"/>
    </xf>
    <xf numFmtId="4" fontId="2" fillId="0" borderId="86" xfId="0" applyNumberFormat="1" applyFont="1" applyBorder="1" applyAlignment="1">
      <alignment wrapText="1"/>
    </xf>
    <xf numFmtId="0" fontId="2" fillId="0" borderId="84" xfId="0" applyFont="1" applyBorder="1"/>
    <xf numFmtId="0" fontId="2" fillId="0" borderId="0" xfId="0" applyFont="1"/>
    <xf numFmtId="4" fontId="2" fillId="0" borderId="25" xfId="0" applyNumberFormat="1" applyFont="1" applyFill="1" applyBorder="1" applyAlignment="1">
      <alignment wrapText="1"/>
    </xf>
    <xf numFmtId="0" fontId="33" fillId="7" borderId="25" xfId="0" applyFont="1" applyFill="1" applyBorder="1" applyAlignment="1">
      <alignment wrapText="1"/>
    </xf>
    <xf numFmtId="49" fontId="2" fillId="0" borderId="86" xfId="0" applyNumberFormat="1" applyFont="1" applyBorder="1" applyAlignment="1">
      <alignment horizontal="right" wrapText="1"/>
    </xf>
    <xf numFmtId="49" fontId="2" fillId="0" borderId="84" xfId="0" applyNumberFormat="1" applyFont="1" applyBorder="1" applyAlignment="1">
      <alignment horizontal="right" wrapText="1"/>
    </xf>
    <xf numFmtId="0" fontId="2" fillId="0" borderId="79" xfId="0" applyFont="1" applyBorder="1" applyAlignment="1">
      <alignment wrapText="1"/>
    </xf>
    <xf numFmtId="166" fontId="10" fillId="4" borderId="73" xfId="0" applyNumberFormat="1" applyFont="1" applyFill="1" applyBorder="1" applyAlignment="1">
      <alignment horizontal="left" wrapText="1"/>
    </xf>
    <xf numFmtId="0" fontId="9" fillId="0" borderId="74" xfId="0" applyFont="1" applyBorder="1"/>
    <xf numFmtId="0" fontId="9" fillId="0" borderId="75" xfId="0" applyFont="1" applyBorder="1"/>
    <xf numFmtId="3" fontId="7" fillId="0" borderId="78" xfId="0" applyNumberFormat="1" applyFont="1" applyBorder="1" applyAlignment="1">
      <alignment horizontal="center" wrapText="1"/>
    </xf>
    <xf numFmtId="0" fontId="9" fillId="0" borderId="78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6" xfId="0" applyFont="1" applyBorder="1"/>
    <xf numFmtId="167" fontId="7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7" fillId="0" borderId="55" xfId="0" applyNumberFormat="1" applyFont="1" applyBorder="1" applyAlignment="1">
      <alignment horizontal="center" vertical="center" wrapText="1"/>
    </xf>
    <xf numFmtId="0" fontId="9" fillId="0" borderId="50" xfId="0" applyFont="1" applyBorder="1"/>
    <xf numFmtId="0" fontId="9" fillId="0" borderId="55" xfId="0" applyFont="1" applyBorder="1"/>
    <xf numFmtId="0" fontId="9" fillId="0" borderId="56" xfId="0" applyFont="1" applyBorder="1"/>
    <xf numFmtId="0" fontId="9" fillId="0" borderId="57" xfId="0" applyFont="1" applyBorder="1"/>
    <xf numFmtId="0" fontId="9" fillId="0" borderId="58" xfId="0" applyFont="1" applyBorder="1"/>
    <xf numFmtId="3" fontId="7" fillId="0" borderId="66" xfId="0" applyNumberFormat="1" applyFont="1" applyBorder="1" applyAlignment="1">
      <alignment horizontal="center" vertical="center" wrapText="1"/>
    </xf>
    <xf numFmtId="0" fontId="9" fillId="0" borderId="67" xfId="0" applyFont="1" applyBorder="1"/>
    <xf numFmtId="0" fontId="9" fillId="0" borderId="68" xfId="0" applyFont="1" applyBorder="1"/>
    <xf numFmtId="0" fontId="9" fillId="0" borderId="41" xfId="0" applyFont="1" applyBorder="1"/>
    <xf numFmtId="0" fontId="9" fillId="0" borderId="70" xfId="0" applyFont="1" applyBorder="1"/>
    <xf numFmtId="0" fontId="9" fillId="0" borderId="43" xfId="0" applyFont="1" applyBorder="1"/>
    <xf numFmtId="4" fontId="7" fillId="0" borderId="63" xfId="0" applyNumberFormat="1" applyFont="1" applyBorder="1" applyAlignment="1">
      <alignment horizontal="center" vertical="center" wrapText="1"/>
    </xf>
    <xf numFmtId="166" fontId="7" fillId="0" borderId="73" xfId="0" applyNumberFormat="1" applyFont="1" applyBorder="1" applyAlignment="1">
      <alignment horizontal="center" wrapText="1"/>
    </xf>
    <xf numFmtId="3" fontId="7" fillId="0" borderId="70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9" fillId="0" borderId="14" xfId="0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9" fillId="0" borderId="9" xfId="0" applyFont="1" applyBorder="1"/>
    <xf numFmtId="3" fontId="6" fillId="2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/>
    <xf numFmtId="0" fontId="23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" fillId="0" borderId="62" xfId="0" applyFont="1" applyBorder="1" applyAlignment="1">
      <alignment horizontal="right" wrapText="1"/>
    </xf>
    <xf numFmtId="0" fontId="9" fillId="0" borderId="79" xfId="0" applyFont="1" applyBorder="1"/>
    <xf numFmtId="0" fontId="4" fillId="5" borderId="62" xfId="0" applyFont="1" applyFill="1" applyBorder="1" applyAlignment="1">
      <alignment horizontal="center" vertical="center" wrapText="1"/>
    </xf>
    <xf numFmtId="0" fontId="9" fillId="0" borderId="80" xfId="0" applyFont="1" applyBorder="1"/>
    <xf numFmtId="4" fontId="4" fillId="5" borderId="62" xfId="0" applyNumberFormat="1" applyFont="1" applyFill="1" applyBorder="1" applyAlignment="1">
      <alignment horizontal="center" vertical="center" wrapText="1"/>
    </xf>
    <xf numFmtId="0" fontId="9" fillId="0" borderId="79" xfId="0" applyFont="1" applyBorder="1" applyAlignment="1">
      <alignment wrapText="1"/>
    </xf>
    <xf numFmtId="0" fontId="9" fillId="0" borderId="80" xfId="0" applyFont="1" applyBorder="1" applyAlignment="1">
      <alignment wrapText="1"/>
    </xf>
    <xf numFmtId="0" fontId="4" fillId="0" borderId="63" xfId="0" applyFont="1" applyBorder="1" applyAlignment="1">
      <alignment horizontal="right" wrapText="1"/>
    </xf>
    <xf numFmtId="0" fontId="1" fillId="0" borderId="2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10"/>
  <sheetViews>
    <sheetView tabSelected="1" topLeftCell="A89" zoomScale="70" zoomScaleNormal="70" workbookViewId="0">
      <selection activeCell="H97" sqref="H97"/>
    </sheetView>
  </sheetViews>
  <sheetFormatPr defaultColWidth="12.69921875" defaultRowHeight="15" customHeight="1"/>
  <cols>
    <col min="1" max="1" width="9.69921875" customWidth="1"/>
    <col min="2" max="2" width="6.5" customWidth="1"/>
    <col min="3" max="3" width="29.5" customWidth="1"/>
    <col min="4" max="4" width="9.296875" customWidth="1"/>
    <col min="5" max="5" width="10.69921875" customWidth="1"/>
    <col min="6" max="6" width="14.19921875" customWidth="1"/>
    <col min="7" max="7" width="13.5" customWidth="1"/>
    <col min="8" max="8" width="10.69921875" customWidth="1"/>
    <col min="9" max="9" width="14.19921875" customWidth="1"/>
    <col min="10" max="10" width="13.5" customWidth="1"/>
    <col min="11" max="11" width="10.69921875" customWidth="1"/>
    <col min="12" max="12" width="14.19921875" customWidth="1"/>
    <col min="13" max="13" width="13.5" customWidth="1"/>
    <col min="14" max="14" width="10.69921875" customWidth="1"/>
    <col min="15" max="15" width="14.19921875" customWidth="1"/>
    <col min="16" max="19" width="13.5" customWidth="1"/>
    <col min="20" max="20" width="22.19921875" customWidth="1"/>
    <col min="21" max="38" width="5" customWidth="1"/>
  </cols>
  <sheetData>
    <row r="1" spans="1:38" ht="14.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174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416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300" t="s">
        <v>1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300" t="s">
        <v>2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>
      <c r="A15" s="301" t="s">
        <v>175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302" t="s">
        <v>3</v>
      </c>
      <c r="B17" s="304" t="s">
        <v>4</v>
      </c>
      <c r="C17" s="304" t="s">
        <v>5</v>
      </c>
      <c r="D17" s="306" t="s">
        <v>6</v>
      </c>
      <c r="E17" s="277" t="s">
        <v>7</v>
      </c>
      <c r="F17" s="278"/>
      <c r="G17" s="279"/>
      <c r="H17" s="277" t="s">
        <v>8</v>
      </c>
      <c r="I17" s="278"/>
      <c r="J17" s="279"/>
      <c r="K17" s="277" t="s">
        <v>9</v>
      </c>
      <c r="L17" s="278"/>
      <c r="M17" s="279"/>
      <c r="N17" s="277" t="s">
        <v>10</v>
      </c>
      <c r="O17" s="278"/>
      <c r="P17" s="279"/>
      <c r="Q17" s="297" t="s">
        <v>11</v>
      </c>
      <c r="R17" s="278"/>
      <c r="S17" s="279"/>
      <c r="T17" s="298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303"/>
      <c r="B18" s="305"/>
      <c r="C18" s="305"/>
      <c r="D18" s="307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9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5</v>
      </c>
      <c r="L21" s="39">
        <v>199975.94399999999</v>
      </c>
      <c r="M21" s="40">
        <f>K21*L21</f>
        <v>999879.72</v>
      </c>
      <c r="N21" s="38">
        <v>5</v>
      </c>
      <c r="O21" s="39">
        <v>199975.94399999999</v>
      </c>
      <c r="P21" s="40">
        <f>O21*N21</f>
        <v>999879.72</v>
      </c>
      <c r="Q21" s="40">
        <f>G21+M21</f>
        <v>999879.72</v>
      </c>
      <c r="R21" s="40">
        <f>J21+P21</f>
        <v>999879.72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999879.72</v>
      </c>
      <c r="N22" s="46"/>
      <c r="O22" s="47"/>
      <c r="P22" s="48">
        <f t="shared" ref="P22:S22" si="0">SUM(P21)</f>
        <v>999879.72</v>
      </c>
      <c r="Q22" s="48">
        <f t="shared" si="0"/>
        <v>999879.72</v>
      </c>
      <c r="R22" s="48">
        <f t="shared" si="0"/>
        <v>999879.72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80"/>
      <c r="B23" s="281"/>
      <c r="C23" s="28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SUM(M27:M30)</f>
        <v>156726</v>
      </c>
      <c r="N26" s="74"/>
      <c r="O26" s="75"/>
      <c r="P26" s="76">
        <f>SUM(P27:P30)</f>
        <v>156726</v>
      </c>
      <c r="Q26" s="76">
        <f>SUM(Q27:Q30)</f>
        <v>156726</v>
      </c>
      <c r="R26" s="76">
        <f>SUM(R27:R30)</f>
        <v>156726</v>
      </c>
      <c r="S26" s="76">
        <f>SUM(S27:S29)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3" customHeight="1">
      <c r="A27" s="78" t="s">
        <v>37</v>
      </c>
      <c r="B27" s="79" t="s">
        <v>38</v>
      </c>
      <c r="C27" s="178" t="s">
        <v>146</v>
      </c>
      <c r="D27" s="81" t="s">
        <v>40</v>
      </c>
      <c r="E27" s="92"/>
      <c r="F27" s="177"/>
      <c r="G27" s="94">
        <f t="shared" ref="G27:G30" si="1">E27*F27</f>
        <v>0</v>
      </c>
      <c r="H27" s="92"/>
      <c r="I27" s="177"/>
      <c r="J27" s="94">
        <f t="shared" ref="J27:J29" si="2">H27*I27</f>
        <v>0</v>
      </c>
      <c r="K27" s="183">
        <v>3</v>
      </c>
      <c r="L27" s="200">
        <f>4723*3</f>
        <v>14169</v>
      </c>
      <c r="M27" s="184">
        <f t="shared" ref="M27:M30" si="3">K27*L27</f>
        <v>42507</v>
      </c>
      <c r="N27" s="206">
        <v>3</v>
      </c>
      <c r="O27" s="207">
        <f>4723*3</f>
        <v>14169</v>
      </c>
      <c r="P27" s="208">
        <f t="shared" ref="P27:P30" si="4">N27*O27</f>
        <v>42507</v>
      </c>
      <c r="Q27" s="84">
        <f t="shared" ref="Q27:Q29" si="5">G27+M27</f>
        <v>42507</v>
      </c>
      <c r="R27" s="84">
        <f t="shared" ref="R27:R29" si="6">J27+P27</f>
        <v>42507</v>
      </c>
      <c r="S27" s="84">
        <f t="shared" ref="S27:S29" si="7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3" customHeight="1">
      <c r="A28" s="86" t="s">
        <v>37</v>
      </c>
      <c r="B28" s="87" t="s">
        <v>41</v>
      </c>
      <c r="C28" s="178" t="s">
        <v>147</v>
      </c>
      <c r="D28" s="192" t="s">
        <v>40</v>
      </c>
      <c r="E28" s="197"/>
      <c r="F28" s="198"/>
      <c r="G28" s="199">
        <f t="shared" si="1"/>
        <v>0</v>
      </c>
      <c r="H28" s="197"/>
      <c r="I28" s="198"/>
      <c r="J28" s="199">
        <f t="shared" si="2"/>
        <v>0</v>
      </c>
      <c r="K28" s="201">
        <v>3</v>
      </c>
      <c r="L28" s="202">
        <f>4723*3</f>
        <v>14169</v>
      </c>
      <c r="M28" s="203">
        <f t="shared" si="3"/>
        <v>42507</v>
      </c>
      <c r="N28" s="209">
        <v>3</v>
      </c>
      <c r="O28" s="207">
        <f>4723*3</f>
        <v>14169</v>
      </c>
      <c r="P28" s="208">
        <f t="shared" si="4"/>
        <v>42507</v>
      </c>
      <c r="Q28" s="84">
        <f t="shared" si="5"/>
        <v>42507</v>
      </c>
      <c r="R28" s="84">
        <f t="shared" si="6"/>
        <v>42507</v>
      </c>
      <c r="S28" s="84">
        <f t="shared" si="7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9" customHeight="1">
      <c r="A29" s="88" t="s">
        <v>37</v>
      </c>
      <c r="B29" s="89" t="s">
        <v>42</v>
      </c>
      <c r="C29" s="178" t="s">
        <v>148</v>
      </c>
      <c r="D29" s="193" t="s">
        <v>40</v>
      </c>
      <c r="E29" s="197"/>
      <c r="F29" s="198"/>
      <c r="G29" s="199">
        <f t="shared" si="1"/>
        <v>0</v>
      </c>
      <c r="H29" s="197"/>
      <c r="I29" s="198"/>
      <c r="J29" s="199">
        <f t="shared" si="2"/>
        <v>0</v>
      </c>
      <c r="K29" s="201">
        <v>3</v>
      </c>
      <c r="L29" s="202">
        <f>4723*3</f>
        <v>14169</v>
      </c>
      <c r="M29" s="203">
        <f t="shared" si="3"/>
        <v>42507</v>
      </c>
      <c r="N29" s="209">
        <v>3</v>
      </c>
      <c r="O29" s="207">
        <f>4723*3</f>
        <v>14169</v>
      </c>
      <c r="P29" s="208">
        <f t="shared" si="4"/>
        <v>42507</v>
      </c>
      <c r="Q29" s="94">
        <f t="shared" si="5"/>
        <v>42507</v>
      </c>
      <c r="R29" s="94">
        <f t="shared" si="6"/>
        <v>42507</v>
      </c>
      <c r="S29" s="94">
        <f t="shared" si="7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43.05" customHeight="1" thickBot="1">
      <c r="A30" s="88" t="s">
        <v>37</v>
      </c>
      <c r="B30" s="87" t="s">
        <v>145</v>
      </c>
      <c r="C30" s="179" t="s">
        <v>149</v>
      </c>
      <c r="D30" s="193" t="s">
        <v>40</v>
      </c>
      <c r="E30" s="197"/>
      <c r="F30" s="198"/>
      <c r="G30" s="199">
        <f t="shared" si="1"/>
        <v>0</v>
      </c>
      <c r="H30" s="197"/>
      <c r="I30" s="198"/>
      <c r="J30" s="199">
        <f t="shared" ref="J30" si="8">H30*I30</f>
        <v>0</v>
      </c>
      <c r="K30" s="201">
        <v>3</v>
      </c>
      <c r="L30" s="204">
        <v>9735</v>
      </c>
      <c r="M30" s="203">
        <f t="shared" si="3"/>
        <v>29205</v>
      </c>
      <c r="N30" s="210">
        <v>3</v>
      </c>
      <c r="O30" s="211">
        <v>9735</v>
      </c>
      <c r="P30" s="212">
        <f t="shared" si="4"/>
        <v>29205</v>
      </c>
      <c r="Q30" s="94">
        <f t="shared" ref="Q30" si="9">G30+M30</f>
        <v>29205</v>
      </c>
      <c r="R30" s="94">
        <f t="shared" ref="R30" si="10">J30+P30</f>
        <v>29205</v>
      </c>
      <c r="S30" s="94">
        <f t="shared" ref="S30" si="11">Q30-R30</f>
        <v>0</v>
      </c>
      <c r="T30" s="9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>
      <c r="A31" s="71" t="s">
        <v>34</v>
      </c>
      <c r="B31" s="72" t="s">
        <v>43</v>
      </c>
      <c r="C31" s="71" t="s">
        <v>44</v>
      </c>
      <c r="D31" s="73"/>
      <c r="E31" s="194"/>
      <c r="F31" s="195"/>
      <c r="G31" s="196"/>
      <c r="H31" s="194"/>
      <c r="I31" s="195"/>
      <c r="J31" s="196"/>
      <c r="K31" s="194"/>
      <c r="L31" s="195"/>
      <c r="M31" s="196">
        <f>SUM(M32:M34)</f>
        <v>0</v>
      </c>
      <c r="N31" s="74"/>
      <c r="O31" s="75"/>
      <c r="P31" s="76">
        <f t="shared" ref="P31:S31" si="12">SUM(P32:P34)</f>
        <v>0</v>
      </c>
      <c r="Q31" s="76">
        <f t="shared" si="12"/>
        <v>0</v>
      </c>
      <c r="R31" s="76">
        <f t="shared" si="12"/>
        <v>0</v>
      </c>
      <c r="S31" s="76">
        <f t="shared" si="12"/>
        <v>0</v>
      </c>
      <c r="T31" s="7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78" t="s">
        <v>37</v>
      </c>
      <c r="B32" s="79" t="s">
        <v>45</v>
      </c>
      <c r="C32" s="80" t="s">
        <v>39</v>
      </c>
      <c r="D32" s="81"/>
      <c r="E32" s="282" t="s">
        <v>46</v>
      </c>
      <c r="F32" s="281"/>
      <c r="G32" s="283"/>
      <c r="H32" s="282" t="s">
        <v>46</v>
      </c>
      <c r="I32" s="281"/>
      <c r="J32" s="283"/>
      <c r="K32" s="82"/>
      <c r="L32" s="83"/>
      <c r="M32" s="84">
        <f t="shared" ref="M32:M34" si="13">K32*L32</f>
        <v>0</v>
      </c>
      <c r="N32" s="82"/>
      <c r="O32" s="83"/>
      <c r="P32" s="84">
        <f t="shared" ref="P32:P34" si="14">N32*O32</f>
        <v>0</v>
      </c>
      <c r="Q32" s="84">
        <f t="shared" ref="Q32:Q34" si="15">G32+M32</f>
        <v>0</v>
      </c>
      <c r="R32" s="84">
        <f t="shared" ref="R32:R34" si="16">J32+P32</f>
        <v>0</v>
      </c>
      <c r="S32" s="84">
        <f t="shared" ref="S32:S34" si="17">Q32-R32</f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>
      <c r="A33" s="86" t="s">
        <v>37</v>
      </c>
      <c r="B33" s="87" t="s">
        <v>47</v>
      </c>
      <c r="C33" s="80" t="s">
        <v>39</v>
      </c>
      <c r="D33" s="81"/>
      <c r="E33" s="284"/>
      <c r="F33" s="281"/>
      <c r="G33" s="283"/>
      <c r="H33" s="284"/>
      <c r="I33" s="281"/>
      <c r="J33" s="283"/>
      <c r="K33" s="82"/>
      <c r="L33" s="83"/>
      <c r="M33" s="84">
        <f t="shared" si="13"/>
        <v>0</v>
      </c>
      <c r="N33" s="82"/>
      <c r="O33" s="83"/>
      <c r="P33" s="84">
        <f t="shared" si="14"/>
        <v>0</v>
      </c>
      <c r="Q33" s="84">
        <f t="shared" si="15"/>
        <v>0</v>
      </c>
      <c r="R33" s="84">
        <f t="shared" si="16"/>
        <v>0</v>
      </c>
      <c r="S33" s="84">
        <f t="shared" si="17"/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>
      <c r="A34" s="88" t="s">
        <v>37</v>
      </c>
      <c r="B34" s="89" t="s">
        <v>48</v>
      </c>
      <c r="C34" s="90" t="s">
        <v>39</v>
      </c>
      <c r="D34" s="91"/>
      <c r="E34" s="284"/>
      <c r="F34" s="281"/>
      <c r="G34" s="283"/>
      <c r="H34" s="284"/>
      <c r="I34" s="281"/>
      <c r="J34" s="283"/>
      <c r="K34" s="92"/>
      <c r="L34" s="93"/>
      <c r="M34" s="94">
        <f t="shared" si="13"/>
        <v>0</v>
      </c>
      <c r="N34" s="92"/>
      <c r="O34" s="93"/>
      <c r="P34" s="94">
        <f t="shared" si="14"/>
        <v>0</v>
      </c>
      <c r="Q34" s="94">
        <f t="shared" si="15"/>
        <v>0</v>
      </c>
      <c r="R34" s="94">
        <f t="shared" si="16"/>
        <v>0</v>
      </c>
      <c r="S34" s="94">
        <f t="shared" si="17"/>
        <v>0</v>
      </c>
      <c r="T34" s="9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>
      <c r="A35" s="71" t="s">
        <v>34</v>
      </c>
      <c r="B35" s="72" t="s">
        <v>49</v>
      </c>
      <c r="C35" s="71" t="s">
        <v>50</v>
      </c>
      <c r="D35" s="73"/>
      <c r="E35" s="74"/>
      <c r="F35" s="75"/>
      <c r="G35" s="76"/>
      <c r="H35" s="74"/>
      <c r="I35" s="75"/>
      <c r="J35" s="76"/>
      <c r="K35" s="74"/>
      <c r="L35" s="75"/>
      <c r="M35" s="76">
        <f>SUM(M36:M45)</f>
        <v>566760</v>
      </c>
      <c r="N35" s="74"/>
      <c r="O35" s="75"/>
      <c r="P35" s="76">
        <f t="shared" ref="P35:S35" si="18">SUM(P36:P45)</f>
        <v>566760</v>
      </c>
      <c r="Q35" s="76">
        <f t="shared" si="18"/>
        <v>566760</v>
      </c>
      <c r="R35" s="76">
        <f t="shared" si="18"/>
        <v>566760</v>
      </c>
      <c r="S35" s="76">
        <f t="shared" si="18"/>
        <v>0</v>
      </c>
      <c r="T35" s="7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42" customHeight="1">
      <c r="A36" s="78" t="s">
        <v>37</v>
      </c>
      <c r="B36" s="79" t="s">
        <v>51</v>
      </c>
      <c r="C36" s="185" t="s">
        <v>157</v>
      </c>
      <c r="D36" s="188" t="s">
        <v>40</v>
      </c>
      <c r="E36" s="282" t="s">
        <v>46</v>
      </c>
      <c r="F36" s="281"/>
      <c r="G36" s="283"/>
      <c r="H36" s="282" t="s">
        <v>46</v>
      </c>
      <c r="I36" s="281"/>
      <c r="J36" s="283"/>
      <c r="K36" s="180">
        <v>4</v>
      </c>
      <c r="L36" s="181">
        <f t="shared" ref="L36:L45" si="19">4723*3</f>
        <v>14169</v>
      </c>
      <c r="M36" s="187">
        <f t="shared" ref="M36:M45" si="20">K36*L36</f>
        <v>56676</v>
      </c>
      <c r="N36" s="206">
        <v>4</v>
      </c>
      <c r="O36" s="207">
        <f t="shared" ref="O36:O45" si="21">4723*3</f>
        <v>14169</v>
      </c>
      <c r="P36" s="213">
        <f t="shared" ref="P36:P45" si="22">N36*O36</f>
        <v>56676</v>
      </c>
      <c r="Q36" s="84">
        <f>G36+M36</f>
        <v>56676</v>
      </c>
      <c r="R36" s="84">
        <f t="shared" ref="R36:R45" si="23">J36+P36</f>
        <v>56676</v>
      </c>
      <c r="S36" s="84">
        <f t="shared" ref="S36:S45" si="24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42" customHeight="1">
      <c r="A37" s="78" t="s">
        <v>37</v>
      </c>
      <c r="B37" s="79" t="s">
        <v>52</v>
      </c>
      <c r="C37" s="185" t="s">
        <v>158</v>
      </c>
      <c r="D37" s="188" t="s">
        <v>40</v>
      </c>
      <c r="E37" s="282"/>
      <c r="F37" s="281"/>
      <c r="G37" s="283"/>
      <c r="H37" s="282"/>
      <c r="I37" s="281"/>
      <c r="J37" s="283"/>
      <c r="K37" s="180">
        <v>4</v>
      </c>
      <c r="L37" s="181">
        <f t="shared" si="19"/>
        <v>14169</v>
      </c>
      <c r="M37" s="187">
        <f t="shared" si="20"/>
        <v>56676</v>
      </c>
      <c r="N37" s="206">
        <v>4</v>
      </c>
      <c r="O37" s="207">
        <f t="shared" si="21"/>
        <v>14169</v>
      </c>
      <c r="P37" s="213">
        <f t="shared" si="22"/>
        <v>56676</v>
      </c>
      <c r="Q37" s="84">
        <f t="shared" ref="Q37:Q45" si="25">G37+M37</f>
        <v>56676</v>
      </c>
      <c r="R37" s="84">
        <f t="shared" si="23"/>
        <v>56676</v>
      </c>
      <c r="S37" s="84">
        <f t="shared" si="24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42" customHeight="1">
      <c r="A38" s="78" t="s">
        <v>37</v>
      </c>
      <c r="B38" s="79" t="s">
        <v>53</v>
      </c>
      <c r="C38" s="185" t="s">
        <v>159</v>
      </c>
      <c r="D38" s="188" t="s">
        <v>40</v>
      </c>
      <c r="E38" s="282"/>
      <c r="F38" s="281"/>
      <c r="G38" s="283"/>
      <c r="H38" s="282"/>
      <c r="I38" s="281"/>
      <c r="J38" s="283"/>
      <c r="K38" s="180">
        <v>4</v>
      </c>
      <c r="L38" s="181">
        <f t="shared" si="19"/>
        <v>14169</v>
      </c>
      <c r="M38" s="187">
        <f t="shared" si="20"/>
        <v>56676</v>
      </c>
      <c r="N38" s="206">
        <v>4</v>
      </c>
      <c r="O38" s="207">
        <f t="shared" si="21"/>
        <v>14169</v>
      </c>
      <c r="P38" s="213">
        <f t="shared" si="22"/>
        <v>56676</v>
      </c>
      <c r="Q38" s="84">
        <f t="shared" si="25"/>
        <v>56676</v>
      </c>
      <c r="R38" s="84">
        <f t="shared" si="23"/>
        <v>56676</v>
      </c>
      <c r="S38" s="84">
        <f t="shared" si="24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42" customHeight="1">
      <c r="A39" s="78" t="s">
        <v>37</v>
      </c>
      <c r="B39" s="79" t="s">
        <v>150</v>
      </c>
      <c r="C39" s="185" t="s">
        <v>160</v>
      </c>
      <c r="D39" s="188" t="s">
        <v>40</v>
      </c>
      <c r="E39" s="282"/>
      <c r="F39" s="281"/>
      <c r="G39" s="283"/>
      <c r="H39" s="282"/>
      <c r="I39" s="281"/>
      <c r="J39" s="283"/>
      <c r="K39" s="180">
        <v>4</v>
      </c>
      <c r="L39" s="181">
        <f t="shared" si="19"/>
        <v>14169</v>
      </c>
      <c r="M39" s="187">
        <f t="shared" si="20"/>
        <v>56676</v>
      </c>
      <c r="N39" s="206">
        <v>4</v>
      </c>
      <c r="O39" s="207">
        <f t="shared" si="21"/>
        <v>14169</v>
      </c>
      <c r="P39" s="213">
        <f t="shared" si="22"/>
        <v>56676</v>
      </c>
      <c r="Q39" s="84">
        <f t="shared" si="25"/>
        <v>56676</v>
      </c>
      <c r="R39" s="84">
        <f t="shared" si="23"/>
        <v>56676</v>
      </c>
      <c r="S39" s="84">
        <f t="shared" si="24"/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42" customHeight="1">
      <c r="A40" s="78" t="s">
        <v>37</v>
      </c>
      <c r="B40" s="79" t="s">
        <v>151</v>
      </c>
      <c r="C40" s="185" t="s">
        <v>161</v>
      </c>
      <c r="D40" s="188" t="s">
        <v>40</v>
      </c>
      <c r="E40" s="282"/>
      <c r="F40" s="281"/>
      <c r="G40" s="283"/>
      <c r="H40" s="282"/>
      <c r="I40" s="281"/>
      <c r="J40" s="283"/>
      <c r="K40" s="180">
        <v>4</v>
      </c>
      <c r="L40" s="181">
        <f t="shared" si="19"/>
        <v>14169</v>
      </c>
      <c r="M40" s="187">
        <f t="shared" si="20"/>
        <v>56676</v>
      </c>
      <c r="N40" s="206">
        <v>4</v>
      </c>
      <c r="O40" s="207">
        <f t="shared" si="21"/>
        <v>14169</v>
      </c>
      <c r="P40" s="213">
        <f t="shared" si="22"/>
        <v>56676</v>
      </c>
      <c r="Q40" s="84">
        <f t="shared" si="25"/>
        <v>56676</v>
      </c>
      <c r="R40" s="84">
        <f t="shared" si="23"/>
        <v>56676</v>
      </c>
      <c r="S40" s="84">
        <f t="shared" si="24"/>
        <v>0</v>
      </c>
      <c r="T40" s="8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42" customHeight="1">
      <c r="A41" s="78" t="s">
        <v>37</v>
      </c>
      <c r="B41" s="79" t="s">
        <v>152</v>
      </c>
      <c r="C41" s="185" t="s">
        <v>162</v>
      </c>
      <c r="D41" s="188" t="s">
        <v>40</v>
      </c>
      <c r="E41" s="282"/>
      <c r="F41" s="281"/>
      <c r="G41" s="283"/>
      <c r="H41" s="282"/>
      <c r="I41" s="281"/>
      <c r="J41" s="283"/>
      <c r="K41" s="180">
        <v>4</v>
      </c>
      <c r="L41" s="181">
        <f t="shared" si="19"/>
        <v>14169</v>
      </c>
      <c r="M41" s="187">
        <f t="shared" si="20"/>
        <v>56676</v>
      </c>
      <c r="N41" s="206">
        <v>4</v>
      </c>
      <c r="O41" s="207">
        <f t="shared" si="21"/>
        <v>14169</v>
      </c>
      <c r="P41" s="213">
        <f t="shared" si="22"/>
        <v>56676</v>
      </c>
      <c r="Q41" s="84">
        <f t="shared" si="25"/>
        <v>56676</v>
      </c>
      <c r="R41" s="84">
        <f t="shared" si="23"/>
        <v>56676</v>
      </c>
      <c r="S41" s="84">
        <f t="shared" si="24"/>
        <v>0</v>
      </c>
      <c r="T41" s="8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42" customHeight="1">
      <c r="A42" s="78" t="s">
        <v>37</v>
      </c>
      <c r="B42" s="79" t="s">
        <v>153</v>
      </c>
      <c r="C42" s="186" t="s">
        <v>163</v>
      </c>
      <c r="D42" s="188" t="s">
        <v>40</v>
      </c>
      <c r="E42" s="282"/>
      <c r="F42" s="281"/>
      <c r="G42" s="283"/>
      <c r="H42" s="282"/>
      <c r="I42" s="281"/>
      <c r="J42" s="283"/>
      <c r="K42" s="180">
        <v>4</v>
      </c>
      <c r="L42" s="181">
        <f t="shared" si="19"/>
        <v>14169</v>
      </c>
      <c r="M42" s="187">
        <f t="shared" si="20"/>
        <v>56676</v>
      </c>
      <c r="N42" s="206">
        <v>4</v>
      </c>
      <c r="O42" s="207">
        <f t="shared" si="21"/>
        <v>14169</v>
      </c>
      <c r="P42" s="213">
        <f t="shared" si="22"/>
        <v>56676</v>
      </c>
      <c r="Q42" s="84">
        <f t="shared" si="25"/>
        <v>56676</v>
      </c>
      <c r="R42" s="84">
        <f t="shared" si="23"/>
        <v>56676</v>
      </c>
      <c r="S42" s="84">
        <f t="shared" si="24"/>
        <v>0</v>
      </c>
      <c r="T42" s="8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42" customHeight="1">
      <c r="A43" s="78" t="s">
        <v>37</v>
      </c>
      <c r="B43" s="79" t="s">
        <v>154</v>
      </c>
      <c r="C43" s="186" t="s">
        <v>164</v>
      </c>
      <c r="D43" s="188" t="s">
        <v>40</v>
      </c>
      <c r="E43" s="284"/>
      <c r="F43" s="281"/>
      <c r="G43" s="283"/>
      <c r="H43" s="284"/>
      <c r="I43" s="281"/>
      <c r="J43" s="283"/>
      <c r="K43" s="180">
        <v>4</v>
      </c>
      <c r="L43" s="181">
        <f t="shared" si="19"/>
        <v>14169</v>
      </c>
      <c r="M43" s="187">
        <f t="shared" si="20"/>
        <v>56676</v>
      </c>
      <c r="N43" s="206">
        <v>4</v>
      </c>
      <c r="O43" s="207">
        <f t="shared" si="21"/>
        <v>14169</v>
      </c>
      <c r="P43" s="213">
        <f t="shared" si="22"/>
        <v>56676</v>
      </c>
      <c r="Q43" s="84">
        <f t="shared" si="25"/>
        <v>56676</v>
      </c>
      <c r="R43" s="84">
        <f t="shared" si="23"/>
        <v>56676</v>
      </c>
      <c r="S43" s="84">
        <f t="shared" si="24"/>
        <v>0</v>
      </c>
      <c r="T43" s="8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42" customHeight="1">
      <c r="A44" s="78" t="s">
        <v>37</v>
      </c>
      <c r="B44" s="79" t="s">
        <v>155</v>
      </c>
      <c r="C44" s="186" t="s">
        <v>165</v>
      </c>
      <c r="D44" s="188" t="s">
        <v>40</v>
      </c>
      <c r="E44" s="284"/>
      <c r="F44" s="281"/>
      <c r="G44" s="283"/>
      <c r="H44" s="284"/>
      <c r="I44" s="281"/>
      <c r="J44" s="283"/>
      <c r="K44" s="180">
        <v>4</v>
      </c>
      <c r="L44" s="181">
        <f t="shared" si="19"/>
        <v>14169</v>
      </c>
      <c r="M44" s="187">
        <f t="shared" si="20"/>
        <v>56676</v>
      </c>
      <c r="N44" s="206">
        <v>4</v>
      </c>
      <c r="O44" s="207">
        <f t="shared" si="21"/>
        <v>14169</v>
      </c>
      <c r="P44" s="213">
        <f t="shared" si="22"/>
        <v>56676</v>
      </c>
      <c r="Q44" s="84">
        <f t="shared" si="25"/>
        <v>56676</v>
      </c>
      <c r="R44" s="84">
        <f t="shared" si="23"/>
        <v>56676</v>
      </c>
      <c r="S44" s="84">
        <f t="shared" si="24"/>
        <v>0</v>
      </c>
      <c r="T44" s="9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4.950000000000003" customHeight="1" thickBot="1">
      <c r="A45" s="78" t="s">
        <v>37</v>
      </c>
      <c r="B45" s="79" t="s">
        <v>156</v>
      </c>
      <c r="C45" s="186" t="s">
        <v>166</v>
      </c>
      <c r="D45" s="188" t="s">
        <v>40</v>
      </c>
      <c r="E45" s="285"/>
      <c r="F45" s="286"/>
      <c r="G45" s="287"/>
      <c r="H45" s="285"/>
      <c r="I45" s="286"/>
      <c r="J45" s="287"/>
      <c r="K45" s="180">
        <v>4</v>
      </c>
      <c r="L45" s="181">
        <f t="shared" si="19"/>
        <v>14169</v>
      </c>
      <c r="M45" s="187">
        <f t="shared" si="20"/>
        <v>56676</v>
      </c>
      <c r="N45" s="206">
        <v>4</v>
      </c>
      <c r="O45" s="207">
        <f t="shared" si="21"/>
        <v>14169</v>
      </c>
      <c r="P45" s="213">
        <f t="shared" si="22"/>
        <v>56676</v>
      </c>
      <c r="Q45" s="84">
        <f t="shared" si="25"/>
        <v>56676</v>
      </c>
      <c r="R45" s="84">
        <f t="shared" si="23"/>
        <v>56676</v>
      </c>
      <c r="S45" s="84">
        <f t="shared" si="24"/>
        <v>0</v>
      </c>
      <c r="T45" s="9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>
      <c r="A46" s="96" t="s">
        <v>54</v>
      </c>
      <c r="B46" s="97"/>
      <c r="C46" s="98"/>
      <c r="D46" s="99"/>
      <c r="E46" s="100"/>
      <c r="F46" s="101"/>
      <c r="G46" s="102">
        <f>G26+G31+G35</f>
        <v>0</v>
      </c>
      <c r="H46" s="100"/>
      <c r="I46" s="101"/>
      <c r="J46" s="102">
        <f>J26+J31+J35</f>
        <v>0</v>
      </c>
      <c r="K46" s="100"/>
      <c r="L46" s="101"/>
      <c r="M46" s="102">
        <f>M26+M31+M35</f>
        <v>723486</v>
      </c>
      <c r="N46" s="100"/>
      <c r="O46" s="101"/>
      <c r="P46" s="102">
        <f>P26+P31+P35</f>
        <v>723486</v>
      </c>
      <c r="Q46" s="102">
        <f>Q26+Q31+Q35</f>
        <v>723486</v>
      </c>
      <c r="R46" s="102">
        <f>R26+R31+R35</f>
        <v>723486</v>
      </c>
      <c r="S46" s="102">
        <f>S26+S31+S35</f>
        <v>0</v>
      </c>
      <c r="T46" s="10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thickBot="1">
      <c r="A47" s="71" t="s">
        <v>26</v>
      </c>
      <c r="B47" s="72" t="s">
        <v>55</v>
      </c>
      <c r="C47" s="71" t="s">
        <v>56</v>
      </c>
      <c r="D47" s="73"/>
      <c r="E47" s="74"/>
      <c r="F47" s="75"/>
      <c r="G47" s="104"/>
      <c r="H47" s="74"/>
      <c r="I47" s="75"/>
      <c r="J47" s="104"/>
      <c r="K47" s="74"/>
      <c r="L47" s="75"/>
      <c r="M47" s="104"/>
      <c r="N47" s="74"/>
      <c r="O47" s="75"/>
      <c r="P47" s="104"/>
      <c r="Q47" s="104"/>
      <c r="R47" s="104"/>
      <c r="S47" s="104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49.05" customHeight="1" thickBot="1">
      <c r="A48" s="78" t="s">
        <v>37</v>
      </c>
      <c r="B48" s="105" t="s">
        <v>57</v>
      </c>
      <c r="C48" s="178" t="s">
        <v>169</v>
      </c>
      <c r="D48" s="190" t="s">
        <v>40</v>
      </c>
      <c r="E48" s="82"/>
      <c r="F48" s="106">
        <v>0.22</v>
      </c>
      <c r="G48" s="84">
        <f t="shared" ref="G48:G51" si="26">E48*F48</f>
        <v>0</v>
      </c>
      <c r="H48" s="82"/>
      <c r="I48" s="106">
        <v>0.22</v>
      </c>
      <c r="J48" s="84">
        <f t="shared" ref="J48:J51" si="27">H48*I48</f>
        <v>0</v>
      </c>
      <c r="K48" s="180">
        <v>3</v>
      </c>
      <c r="L48" s="181">
        <v>3117.18</v>
      </c>
      <c r="M48" s="182">
        <f t="shared" ref="M48:M51" si="28">K48*L48</f>
        <v>9351.5399999999991</v>
      </c>
      <c r="N48" s="214">
        <v>3</v>
      </c>
      <c r="O48" s="215">
        <v>3117.18</v>
      </c>
      <c r="P48" s="216">
        <v>9351.5400000000009</v>
      </c>
      <c r="Q48" s="84">
        <f t="shared" ref="Q48:Q51" si="29">G48+M48</f>
        <v>9351.5399999999991</v>
      </c>
      <c r="R48" s="84">
        <f t="shared" ref="R48:R51" si="30">J48+P48</f>
        <v>9351.5400000000009</v>
      </c>
      <c r="S48" s="84">
        <f t="shared" ref="S48:S51" si="31">Q48-R48</f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49.05" customHeight="1" thickBot="1">
      <c r="A49" s="78" t="s">
        <v>37</v>
      </c>
      <c r="B49" s="105" t="s">
        <v>58</v>
      </c>
      <c r="C49" s="178" t="s">
        <v>170</v>
      </c>
      <c r="D49" s="190" t="s">
        <v>40</v>
      </c>
      <c r="E49" s="82"/>
      <c r="F49" s="106">
        <v>0.22</v>
      </c>
      <c r="G49" s="84">
        <f t="shared" si="26"/>
        <v>0</v>
      </c>
      <c r="H49" s="82"/>
      <c r="I49" s="106">
        <v>0.22</v>
      </c>
      <c r="J49" s="84">
        <f t="shared" ref="J49:J50" si="32">H49*I49</f>
        <v>0</v>
      </c>
      <c r="K49" s="180">
        <v>3</v>
      </c>
      <c r="L49" s="181">
        <v>3117.18</v>
      </c>
      <c r="M49" s="182">
        <f t="shared" si="28"/>
        <v>9351.5399999999991</v>
      </c>
      <c r="N49" s="214">
        <v>3</v>
      </c>
      <c r="O49" s="215">
        <v>3117.18</v>
      </c>
      <c r="P49" s="216">
        <v>9351.5400000000009</v>
      </c>
      <c r="Q49" s="84">
        <f t="shared" si="29"/>
        <v>9351.5399999999991</v>
      </c>
      <c r="R49" s="84">
        <f t="shared" si="30"/>
        <v>9351.5400000000009</v>
      </c>
      <c r="S49" s="84">
        <f t="shared" si="31"/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49.05" customHeight="1" thickBot="1">
      <c r="A50" s="78" t="s">
        <v>37</v>
      </c>
      <c r="B50" s="105" t="s">
        <v>167</v>
      </c>
      <c r="C50" s="178" t="s">
        <v>171</v>
      </c>
      <c r="D50" s="190" t="s">
        <v>40</v>
      </c>
      <c r="E50" s="82"/>
      <c r="F50" s="106">
        <v>0.22</v>
      </c>
      <c r="G50" s="84">
        <f t="shared" si="26"/>
        <v>0</v>
      </c>
      <c r="H50" s="82"/>
      <c r="I50" s="106">
        <v>0.22</v>
      </c>
      <c r="J50" s="84">
        <f t="shared" si="32"/>
        <v>0</v>
      </c>
      <c r="K50" s="180">
        <v>3</v>
      </c>
      <c r="L50" s="181">
        <v>3117.18</v>
      </c>
      <c r="M50" s="182">
        <f t="shared" si="28"/>
        <v>9351.5399999999991</v>
      </c>
      <c r="N50" s="214">
        <v>3</v>
      </c>
      <c r="O50" s="215">
        <v>3117.18</v>
      </c>
      <c r="P50" s="216">
        <v>9351.5400000000009</v>
      </c>
      <c r="Q50" s="84">
        <f t="shared" si="29"/>
        <v>9351.5399999999991</v>
      </c>
      <c r="R50" s="84">
        <f t="shared" si="30"/>
        <v>9351.5400000000009</v>
      </c>
      <c r="S50" s="84">
        <f t="shared" si="31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49.05" customHeight="1" thickBot="1">
      <c r="A51" s="86" t="s">
        <v>37</v>
      </c>
      <c r="B51" s="105" t="s">
        <v>168</v>
      </c>
      <c r="C51" s="179" t="s">
        <v>172</v>
      </c>
      <c r="D51" s="190" t="s">
        <v>40</v>
      </c>
      <c r="E51" s="82"/>
      <c r="F51" s="106">
        <v>0.22</v>
      </c>
      <c r="G51" s="84">
        <f t="shared" si="26"/>
        <v>0</v>
      </c>
      <c r="H51" s="82"/>
      <c r="I51" s="106">
        <v>0.22</v>
      </c>
      <c r="J51" s="84">
        <f t="shared" si="27"/>
        <v>0</v>
      </c>
      <c r="K51" s="180">
        <v>3</v>
      </c>
      <c r="L51" s="189">
        <v>2141.6999999999998</v>
      </c>
      <c r="M51" s="184">
        <f t="shared" si="28"/>
        <v>6425.0999999999995</v>
      </c>
      <c r="N51" s="214">
        <v>3</v>
      </c>
      <c r="O51" s="217">
        <v>2141.6999999999998</v>
      </c>
      <c r="P51" s="218">
        <v>6425.1</v>
      </c>
      <c r="Q51" s="84">
        <f t="shared" si="29"/>
        <v>6425.0999999999995</v>
      </c>
      <c r="R51" s="84">
        <f t="shared" si="30"/>
        <v>6425.1</v>
      </c>
      <c r="S51" s="84">
        <f t="shared" si="31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thickBot="1">
      <c r="A52" s="96" t="s">
        <v>59</v>
      </c>
      <c r="B52" s="97"/>
      <c r="C52" s="98"/>
      <c r="D52" s="99"/>
      <c r="E52" s="100"/>
      <c r="F52" s="101"/>
      <c r="G52" s="102">
        <f>SUM(G48:G51)</f>
        <v>0</v>
      </c>
      <c r="H52" s="100"/>
      <c r="I52" s="101"/>
      <c r="J52" s="102">
        <f>SUM(J48:J51)</f>
        <v>0</v>
      </c>
      <c r="K52" s="100"/>
      <c r="L52" s="101"/>
      <c r="M52" s="102">
        <f>SUM(M48:M51)</f>
        <v>34479.719999999994</v>
      </c>
      <c r="N52" s="100"/>
      <c r="O52" s="101"/>
      <c r="P52" s="102">
        <f t="shared" ref="P52:S52" si="33">SUM(P48:P51)</f>
        <v>34479.72</v>
      </c>
      <c r="Q52" s="102">
        <f t="shared" si="33"/>
        <v>34479.719999999994</v>
      </c>
      <c r="R52" s="102">
        <f t="shared" si="33"/>
        <v>34479.72</v>
      </c>
      <c r="S52" s="102">
        <f t="shared" si="33"/>
        <v>0</v>
      </c>
      <c r="T52" s="10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>
      <c r="A53" s="71" t="s">
        <v>26</v>
      </c>
      <c r="B53" s="72" t="s">
        <v>60</v>
      </c>
      <c r="C53" s="71" t="s">
        <v>61</v>
      </c>
      <c r="D53" s="73"/>
      <c r="E53" s="74"/>
      <c r="F53" s="75"/>
      <c r="G53" s="104"/>
      <c r="H53" s="74"/>
      <c r="I53" s="75"/>
      <c r="J53" s="104"/>
      <c r="K53" s="74"/>
      <c r="L53" s="75"/>
      <c r="M53" s="104"/>
      <c r="N53" s="74"/>
      <c r="O53" s="75"/>
      <c r="P53" s="104"/>
      <c r="Q53" s="104"/>
      <c r="R53" s="104"/>
      <c r="S53" s="104"/>
      <c r="T53" s="77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30" customHeight="1">
      <c r="A54" s="78" t="s">
        <v>37</v>
      </c>
      <c r="B54" s="105" t="s">
        <v>62</v>
      </c>
      <c r="C54" s="191" t="s">
        <v>173</v>
      </c>
      <c r="D54" s="81" t="s">
        <v>40</v>
      </c>
      <c r="E54" s="82"/>
      <c r="F54" s="83"/>
      <c r="G54" s="84">
        <f t="shared" ref="G54:G56" si="34">E54*F54</f>
        <v>0</v>
      </c>
      <c r="H54" s="180"/>
      <c r="I54" s="181"/>
      <c r="J54" s="84"/>
      <c r="K54" s="180">
        <v>5</v>
      </c>
      <c r="L54" s="181">
        <v>32500</v>
      </c>
      <c r="M54" s="84">
        <f t="shared" ref="M54:M56" si="35">K54*L54</f>
        <v>162500</v>
      </c>
      <c r="N54" s="206">
        <v>5</v>
      </c>
      <c r="O54" s="207">
        <v>32520.400000000001</v>
      </c>
      <c r="P54" s="219">
        <f>N54*O54+1384</f>
        <v>163986</v>
      </c>
      <c r="Q54" s="84">
        <f t="shared" ref="Q54:Q56" si="36">G54+M54</f>
        <v>162500</v>
      </c>
      <c r="R54" s="84">
        <f>J54+P54</f>
        <v>163986</v>
      </c>
      <c r="S54" s="84">
        <f t="shared" ref="S54:S56" si="37">Q54-R54</f>
        <v>-1486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86" t="s">
        <v>37</v>
      </c>
      <c r="B55" s="87" t="s">
        <v>64</v>
      </c>
      <c r="C55" s="107" t="s">
        <v>63</v>
      </c>
      <c r="D55" s="81" t="s">
        <v>40</v>
      </c>
      <c r="E55" s="82"/>
      <c r="F55" s="83"/>
      <c r="G55" s="84">
        <f t="shared" si="34"/>
        <v>0</v>
      </c>
      <c r="H55" s="82"/>
      <c r="I55" s="83"/>
      <c r="J55" s="84"/>
      <c r="K55" s="82"/>
      <c r="L55" s="83"/>
      <c r="M55" s="84">
        <f t="shared" si="35"/>
        <v>0</v>
      </c>
      <c r="N55" s="220"/>
      <c r="O55" s="221"/>
      <c r="P55" s="219">
        <f t="shared" ref="P55:P56" si="38">N55*O55</f>
        <v>0</v>
      </c>
      <c r="Q55" s="84">
        <f t="shared" si="36"/>
        <v>0</v>
      </c>
      <c r="R55" s="84">
        <f t="shared" ref="R55:R56" si="39">J55+P55</f>
        <v>0</v>
      </c>
      <c r="S55" s="84">
        <f t="shared" si="37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88" t="s">
        <v>37</v>
      </c>
      <c r="B56" s="89" t="s">
        <v>65</v>
      </c>
      <c r="C56" s="107" t="s">
        <v>63</v>
      </c>
      <c r="D56" s="91" t="s">
        <v>40</v>
      </c>
      <c r="E56" s="92"/>
      <c r="F56" s="93"/>
      <c r="G56" s="94">
        <f t="shared" si="34"/>
        <v>0</v>
      </c>
      <c r="H56" s="92"/>
      <c r="I56" s="93"/>
      <c r="J56" s="94"/>
      <c r="K56" s="92"/>
      <c r="L56" s="93"/>
      <c r="M56" s="94">
        <f t="shared" si="35"/>
        <v>0</v>
      </c>
      <c r="N56" s="92"/>
      <c r="O56" s="93"/>
      <c r="P56" s="94">
        <f t="shared" si="38"/>
        <v>0</v>
      </c>
      <c r="Q56" s="84">
        <f t="shared" si="36"/>
        <v>0</v>
      </c>
      <c r="R56" s="84">
        <f t="shared" si="39"/>
        <v>0</v>
      </c>
      <c r="S56" s="84">
        <f t="shared" si="37"/>
        <v>0</v>
      </c>
      <c r="T56" s="9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96" t="s">
        <v>66</v>
      </c>
      <c r="B57" s="97"/>
      <c r="C57" s="98"/>
      <c r="D57" s="99"/>
      <c r="E57" s="100"/>
      <c r="F57" s="101"/>
      <c r="G57" s="102">
        <f>SUM(G54:G56)</f>
        <v>0</v>
      </c>
      <c r="H57" s="100"/>
      <c r="I57" s="101"/>
      <c r="J57" s="102">
        <f>SUM(J54:J56)</f>
        <v>0</v>
      </c>
      <c r="K57" s="100"/>
      <c r="L57" s="101"/>
      <c r="M57" s="102">
        <f>SUM(M54:M56)</f>
        <v>162500</v>
      </c>
      <c r="N57" s="100"/>
      <c r="O57" s="101"/>
      <c r="P57" s="102">
        <f t="shared" ref="P57:S57" si="40">SUM(P54:P56)</f>
        <v>163986</v>
      </c>
      <c r="Q57" s="102">
        <f t="shared" si="40"/>
        <v>162500</v>
      </c>
      <c r="R57" s="102">
        <f t="shared" si="40"/>
        <v>163986</v>
      </c>
      <c r="S57" s="102">
        <f t="shared" si="40"/>
        <v>-1486</v>
      </c>
      <c r="T57" s="103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40.950000000000003" customHeight="1">
      <c r="A58" s="71" t="s">
        <v>26</v>
      </c>
      <c r="B58" s="72" t="s">
        <v>67</v>
      </c>
      <c r="C58" s="108" t="s">
        <v>68</v>
      </c>
      <c r="D58" s="73"/>
      <c r="E58" s="74"/>
      <c r="F58" s="75"/>
      <c r="G58" s="104"/>
      <c r="H58" s="74"/>
      <c r="I58" s="75"/>
      <c r="J58" s="104"/>
      <c r="K58" s="74"/>
      <c r="L58" s="75"/>
      <c r="M58" s="104"/>
      <c r="N58" s="74"/>
      <c r="O58" s="75"/>
      <c r="P58" s="104"/>
      <c r="Q58" s="104"/>
      <c r="R58" s="104"/>
      <c r="S58" s="104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30" customHeight="1">
      <c r="A59" s="78" t="s">
        <v>37</v>
      </c>
      <c r="B59" s="105" t="s">
        <v>69</v>
      </c>
      <c r="C59" s="107" t="s">
        <v>70</v>
      </c>
      <c r="D59" s="81" t="s">
        <v>40</v>
      </c>
      <c r="E59" s="82"/>
      <c r="F59" s="83"/>
      <c r="G59" s="84">
        <f t="shared" ref="G59:G62" si="41">E59*F59</f>
        <v>0</v>
      </c>
      <c r="H59" s="82"/>
      <c r="I59" s="83"/>
      <c r="J59" s="84">
        <f t="shared" ref="J59:J62" si="42">H59*I59</f>
        <v>0</v>
      </c>
      <c r="K59" s="82"/>
      <c r="L59" s="83"/>
      <c r="M59" s="84">
        <f t="shared" ref="M59:M62" si="43">K59*L59</f>
        <v>0</v>
      </c>
      <c r="N59" s="82"/>
      <c r="O59" s="83"/>
      <c r="P59" s="84">
        <f t="shared" ref="P59:P62" si="44">N59*O59</f>
        <v>0</v>
      </c>
      <c r="Q59" s="84">
        <f t="shared" ref="Q59:Q62" si="45">G59+M59</f>
        <v>0</v>
      </c>
      <c r="R59" s="84">
        <f t="shared" ref="R59:R62" si="46">J59+P59</f>
        <v>0</v>
      </c>
      <c r="S59" s="84">
        <f t="shared" ref="S59:S62" si="47"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>
      <c r="A60" s="86" t="s">
        <v>37</v>
      </c>
      <c r="B60" s="89" t="s">
        <v>71</v>
      </c>
      <c r="C60" s="107" t="s">
        <v>72</v>
      </c>
      <c r="D60" s="81" t="s">
        <v>40</v>
      </c>
      <c r="E60" s="82"/>
      <c r="F60" s="83"/>
      <c r="G60" s="84">
        <f t="shared" si="41"/>
        <v>0</v>
      </c>
      <c r="H60" s="82"/>
      <c r="I60" s="83"/>
      <c r="J60" s="84">
        <f t="shared" si="42"/>
        <v>0</v>
      </c>
      <c r="K60" s="82"/>
      <c r="L60" s="83"/>
      <c r="M60" s="84">
        <f t="shared" si="43"/>
        <v>0</v>
      </c>
      <c r="N60" s="82"/>
      <c r="O60" s="83"/>
      <c r="P60" s="84">
        <f t="shared" si="44"/>
        <v>0</v>
      </c>
      <c r="Q60" s="84">
        <f t="shared" si="45"/>
        <v>0</v>
      </c>
      <c r="R60" s="84">
        <f t="shared" si="46"/>
        <v>0</v>
      </c>
      <c r="S60" s="84">
        <f t="shared" si="47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86" t="s">
        <v>37</v>
      </c>
      <c r="B61" s="87" t="s">
        <v>73</v>
      </c>
      <c r="C61" s="109" t="s">
        <v>74</v>
      </c>
      <c r="D61" s="81" t="s">
        <v>40</v>
      </c>
      <c r="E61" s="82"/>
      <c r="F61" s="83"/>
      <c r="G61" s="84">
        <f t="shared" si="41"/>
        <v>0</v>
      </c>
      <c r="H61" s="82"/>
      <c r="I61" s="83"/>
      <c r="J61" s="84">
        <f t="shared" si="42"/>
        <v>0</v>
      </c>
      <c r="K61" s="82"/>
      <c r="L61" s="83"/>
      <c r="M61" s="84">
        <f t="shared" si="43"/>
        <v>0</v>
      </c>
      <c r="N61" s="82"/>
      <c r="O61" s="83"/>
      <c r="P61" s="84">
        <f t="shared" si="44"/>
        <v>0</v>
      </c>
      <c r="Q61" s="84">
        <f t="shared" si="45"/>
        <v>0</v>
      </c>
      <c r="R61" s="84">
        <f t="shared" si="46"/>
        <v>0</v>
      </c>
      <c r="S61" s="84">
        <f t="shared" si="47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55.95" customHeight="1">
      <c r="A62" s="88" t="s">
        <v>37</v>
      </c>
      <c r="B62" s="87" t="s">
        <v>75</v>
      </c>
      <c r="C62" s="110" t="s">
        <v>76</v>
      </c>
      <c r="D62" s="91" t="s">
        <v>40</v>
      </c>
      <c r="E62" s="92"/>
      <c r="F62" s="93"/>
      <c r="G62" s="94">
        <f t="shared" si="41"/>
        <v>0</v>
      </c>
      <c r="H62" s="92"/>
      <c r="I62" s="93"/>
      <c r="J62" s="94">
        <f t="shared" si="42"/>
        <v>0</v>
      </c>
      <c r="K62" s="183">
        <v>5</v>
      </c>
      <c r="L62" s="200">
        <v>600</v>
      </c>
      <c r="M62" s="182">
        <f t="shared" si="43"/>
        <v>3000</v>
      </c>
      <c r="N62" s="222">
        <v>5</v>
      </c>
      <c r="O62" s="223">
        <v>600</v>
      </c>
      <c r="P62" s="208">
        <f t="shared" si="44"/>
        <v>3000</v>
      </c>
      <c r="Q62" s="84">
        <f t="shared" si="45"/>
        <v>3000</v>
      </c>
      <c r="R62" s="84">
        <f t="shared" si="46"/>
        <v>3000</v>
      </c>
      <c r="S62" s="84">
        <f t="shared" si="47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111" t="s">
        <v>77</v>
      </c>
      <c r="B63" s="97"/>
      <c r="C63" s="98"/>
      <c r="D63" s="99"/>
      <c r="E63" s="100"/>
      <c r="F63" s="101"/>
      <c r="G63" s="102">
        <f>SUM(G59:G62)</f>
        <v>0</v>
      </c>
      <c r="H63" s="100"/>
      <c r="I63" s="101"/>
      <c r="J63" s="102">
        <f>SUM(J59:J62)</f>
        <v>0</v>
      </c>
      <c r="K63" s="100"/>
      <c r="L63" s="101"/>
      <c r="M63" s="102">
        <f>SUM(M59:M62)</f>
        <v>3000</v>
      </c>
      <c r="N63" s="100"/>
      <c r="O63" s="101"/>
      <c r="P63" s="102">
        <f t="shared" ref="P63:S63" si="48">SUM(P59:P62)</f>
        <v>3000</v>
      </c>
      <c r="Q63" s="102">
        <f t="shared" si="48"/>
        <v>3000</v>
      </c>
      <c r="R63" s="102">
        <f t="shared" si="48"/>
        <v>3000</v>
      </c>
      <c r="S63" s="102">
        <f t="shared" si="48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>
      <c r="A64" s="71" t="s">
        <v>26</v>
      </c>
      <c r="B64" s="72" t="s">
        <v>78</v>
      </c>
      <c r="C64" s="71" t="s">
        <v>79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>
      <c r="A65" s="78" t="s">
        <v>37</v>
      </c>
      <c r="B65" s="105" t="s">
        <v>80</v>
      </c>
      <c r="C65" s="112" t="s">
        <v>81</v>
      </c>
      <c r="D65" s="81" t="s">
        <v>40</v>
      </c>
      <c r="E65" s="82"/>
      <c r="F65" s="83"/>
      <c r="G65" s="84">
        <f t="shared" ref="G65:G67" si="49">E65*F65</f>
        <v>0</v>
      </c>
      <c r="H65" s="82"/>
      <c r="I65" s="83"/>
      <c r="J65" s="84">
        <f t="shared" ref="J65:J67" si="50">H65*I65</f>
        <v>0</v>
      </c>
      <c r="K65" s="82"/>
      <c r="L65" s="83"/>
      <c r="M65" s="84">
        <f t="shared" ref="M65:M67" si="51">K65*L65</f>
        <v>0</v>
      </c>
      <c r="N65" s="82"/>
      <c r="O65" s="83"/>
      <c r="P65" s="84">
        <f t="shared" ref="P65:P67" si="52">N65*O65</f>
        <v>0</v>
      </c>
      <c r="Q65" s="84">
        <f t="shared" ref="Q65:Q67" si="53">G65+M65</f>
        <v>0</v>
      </c>
      <c r="R65" s="84">
        <f t="shared" ref="R65:R67" si="54">J65+P65</f>
        <v>0</v>
      </c>
      <c r="S65" s="84">
        <f t="shared" ref="S65:S67" si="55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86" t="s">
        <v>37</v>
      </c>
      <c r="B66" s="87" t="s">
        <v>82</v>
      </c>
      <c r="C66" s="112" t="s">
        <v>83</v>
      </c>
      <c r="D66" s="81" t="s">
        <v>40</v>
      </c>
      <c r="E66" s="82"/>
      <c r="F66" s="83"/>
      <c r="G66" s="84">
        <f t="shared" si="49"/>
        <v>0</v>
      </c>
      <c r="H66" s="82"/>
      <c r="I66" s="83"/>
      <c r="J66" s="84">
        <f t="shared" si="50"/>
        <v>0</v>
      </c>
      <c r="K66" s="82"/>
      <c r="L66" s="83"/>
      <c r="M66" s="84">
        <f t="shared" si="51"/>
        <v>0</v>
      </c>
      <c r="N66" s="82"/>
      <c r="O66" s="83"/>
      <c r="P66" s="84">
        <f t="shared" si="52"/>
        <v>0</v>
      </c>
      <c r="Q66" s="84">
        <f t="shared" si="53"/>
        <v>0</v>
      </c>
      <c r="R66" s="84">
        <f t="shared" si="54"/>
        <v>0</v>
      </c>
      <c r="S66" s="84">
        <f t="shared" si="55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88" t="s">
        <v>37</v>
      </c>
      <c r="B67" s="89" t="s">
        <v>84</v>
      </c>
      <c r="C67" s="113" t="s">
        <v>85</v>
      </c>
      <c r="D67" s="91" t="s">
        <v>40</v>
      </c>
      <c r="E67" s="92"/>
      <c r="F67" s="93"/>
      <c r="G67" s="94">
        <f t="shared" si="49"/>
        <v>0</v>
      </c>
      <c r="H67" s="92"/>
      <c r="I67" s="93"/>
      <c r="J67" s="94">
        <f t="shared" si="50"/>
        <v>0</v>
      </c>
      <c r="K67" s="92"/>
      <c r="L67" s="93"/>
      <c r="M67" s="94">
        <f t="shared" si="51"/>
        <v>0</v>
      </c>
      <c r="N67" s="92"/>
      <c r="O67" s="93"/>
      <c r="P67" s="94">
        <f t="shared" si="52"/>
        <v>0</v>
      </c>
      <c r="Q67" s="84">
        <f t="shared" si="53"/>
        <v>0</v>
      </c>
      <c r="R67" s="84">
        <f t="shared" si="54"/>
        <v>0</v>
      </c>
      <c r="S67" s="84">
        <f t="shared" si="55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>
      <c r="A68" s="96" t="s">
        <v>86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56">SUM(P65:P67)</f>
        <v>0</v>
      </c>
      <c r="Q68" s="102">
        <f t="shared" si="56"/>
        <v>0</v>
      </c>
      <c r="R68" s="102">
        <f t="shared" si="56"/>
        <v>0</v>
      </c>
      <c r="S68" s="102">
        <f t="shared" si="56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>
      <c r="A69" s="71" t="s">
        <v>26</v>
      </c>
      <c r="B69" s="72" t="s">
        <v>87</v>
      </c>
      <c r="C69" s="71" t="s">
        <v>88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>
      <c r="A70" s="78" t="s">
        <v>37</v>
      </c>
      <c r="B70" s="105" t="s">
        <v>89</v>
      </c>
      <c r="C70" s="112" t="s">
        <v>90</v>
      </c>
      <c r="D70" s="81" t="s">
        <v>91</v>
      </c>
      <c r="E70" s="82"/>
      <c r="F70" s="83"/>
      <c r="G70" s="84">
        <f t="shared" ref="G70:G72" si="57">E70*F70</f>
        <v>0</v>
      </c>
      <c r="H70" s="82"/>
      <c r="I70" s="83"/>
      <c r="J70" s="84">
        <f t="shared" ref="J70:J72" si="58">H70*I70</f>
        <v>0</v>
      </c>
      <c r="K70" s="82"/>
      <c r="L70" s="83"/>
      <c r="M70" s="84">
        <f t="shared" ref="M70:M72" si="59">K70*L70</f>
        <v>0</v>
      </c>
      <c r="N70" s="82"/>
      <c r="O70" s="83"/>
      <c r="P70" s="84">
        <f t="shared" ref="P70:P72" si="60">N70*O70</f>
        <v>0</v>
      </c>
      <c r="Q70" s="84">
        <f t="shared" ref="Q70:Q72" si="61">G70+M70</f>
        <v>0</v>
      </c>
      <c r="R70" s="84">
        <f t="shared" ref="R70:R72" si="62">J70+P70</f>
        <v>0</v>
      </c>
      <c r="S70" s="84">
        <f t="shared" ref="S70:S72" si="63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86" t="s">
        <v>37</v>
      </c>
      <c r="B71" s="87" t="s">
        <v>92</v>
      </c>
      <c r="C71" s="112" t="s">
        <v>90</v>
      </c>
      <c r="D71" s="81" t="s">
        <v>91</v>
      </c>
      <c r="E71" s="82"/>
      <c r="F71" s="83"/>
      <c r="G71" s="84">
        <f t="shared" si="57"/>
        <v>0</v>
      </c>
      <c r="H71" s="82"/>
      <c r="I71" s="83"/>
      <c r="J71" s="84">
        <f t="shared" si="58"/>
        <v>0</v>
      </c>
      <c r="K71" s="82"/>
      <c r="L71" s="83"/>
      <c r="M71" s="84">
        <f t="shared" si="59"/>
        <v>0</v>
      </c>
      <c r="N71" s="82"/>
      <c r="O71" s="83"/>
      <c r="P71" s="84">
        <f t="shared" si="60"/>
        <v>0</v>
      </c>
      <c r="Q71" s="84">
        <f t="shared" si="61"/>
        <v>0</v>
      </c>
      <c r="R71" s="84">
        <f t="shared" si="62"/>
        <v>0</v>
      </c>
      <c r="S71" s="84">
        <f t="shared" si="63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88" t="s">
        <v>37</v>
      </c>
      <c r="B72" s="89" t="s">
        <v>93</v>
      </c>
      <c r="C72" s="113" t="s">
        <v>90</v>
      </c>
      <c r="D72" s="91" t="s">
        <v>91</v>
      </c>
      <c r="E72" s="92"/>
      <c r="F72" s="93"/>
      <c r="G72" s="94">
        <f t="shared" si="57"/>
        <v>0</v>
      </c>
      <c r="H72" s="92"/>
      <c r="I72" s="93"/>
      <c r="J72" s="94">
        <f t="shared" si="58"/>
        <v>0</v>
      </c>
      <c r="K72" s="92"/>
      <c r="L72" s="93"/>
      <c r="M72" s="94">
        <f t="shared" si="59"/>
        <v>0</v>
      </c>
      <c r="N72" s="92"/>
      <c r="O72" s="93"/>
      <c r="P72" s="94">
        <f t="shared" si="60"/>
        <v>0</v>
      </c>
      <c r="Q72" s="84">
        <f t="shared" si="61"/>
        <v>0</v>
      </c>
      <c r="R72" s="84">
        <f t="shared" si="62"/>
        <v>0</v>
      </c>
      <c r="S72" s="84">
        <f t="shared" si="63"/>
        <v>0</v>
      </c>
      <c r="T72" s="9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96" t="s">
        <v>94</v>
      </c>
      <c r="B73" s="97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0</v>
      </c>
      <c r="N73" s="100"/>
      <c r="O73" s="101"/>
      <c r="P73" s="102">
        <f>SUM(O70:P71)</f>
        <v>0</v>
      </c>
      <c r="Q73" s="102">
        <f t="shared" ref="Q73:S73" si="64">SUM(Q70:Q72)</f>
        <v>0</v>
      </c>
      <c r="R73" s="102">
        <f t="shared" si="64"/>
        <v>0</v>
      </c>
      <c r="S73" s="102">
        <f t="shared" si="64"/>
        <v>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42" customHeight="1">
      <c r="A74" s="71" t="s">
        <v>26</v>
      </c>
      <c r="B74" s="72" t="s">
        <v>95</v>
      </c>
      <c r="C74" s="108" t="s">
        <v>96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>
      <c r="A75" s="78" t="s">
        <v>37</v>
      </c>
      <c r="B75" s="105" t="s">
        <v>97</v>
      </c>
      <c r="C75" s="205" t="s">
        <v>98</v>
      </c>
      <c r="D75" s="81" t="s">
        <v>40</v>
      </c>
      <c r="E75" s="82"/>
      <c r="F75" s="83"/>
      <c r="G75" s="84">
        <f t="shared" ref="G75:G77" si="65">E75*F75</f>
        <v>0</v>
      </c>
      <c r="H75" s="82"/>
      <c r="I75" s="83"/>
      <c r="J75" s="84">
        <f t="shared" ref="J75:J77" si="66">H75*I75</f>
        <v>0</v>
      </c>
      <c r="K75" s="180">
        <v>5</v>
      </c>
      <c r="L75" s="181">
        <f>110+1450</f>
        <v>1560</v>
      </c>
      <c r="M75" s="182">
        <f t="shared" ref="M75:M76" si="67">K75*L75</f>
        <v>7800</v>
      </c>
      <c r="N75" s="206">
        <v>5</v>
      </c>
      <c r="O75" s="207">
        <f>110+1450</f>
        <v>1560</v>
      </c>
      <c r="P75" s="208">
        <f>N75*O75-1384</f>
        <v>6416</v>
      </c>
      <c r="Q75" s="84">
        <f t="shared" ref="Q75:Q77" si="68">G75+M75</f>
        <v>7800</v>
      </c>
      <c r="R75" s="84">
        <f t="shared" ref="R75:R77" si="69">J75+P75</f>
        <v>6416</v>
      </c>
      <c r="S75" s="84">
        <f t="shared" ref="S75:S77" si="70">Q75-R75</f>
        <v>1384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>
      <c r="A76" s="86" t="s">
        <v>37</v>
      </c>
      <c r="B76" s="87" t="s">
        <v>99</v>
      </c>
      <c r="C76" s="205" t="s">
        <v>100</v>
      </c>
      <c r="D76" s="81" t="s">
        <v>40</v>
      </c>
      <c r="E76" s="82"/>
      <c r="F76" s="83"/>
      <c r="G76" s="84">
        <f t="shared" si="65"/>
        <v>0</v>
      </c>
      <c r="H76" s="82"/>
      <c r="I76" s="83"/>
      <c r="J76" s="84">
        <f t="shared" si="66"/>
        <v>0</v>
      </c>
      <c r="K76" s="180">
        <v>5</v>
      </c>
      <c r="L76" s="181">
        <v>1500</v>
      </c>
      <c r="M76" s="182">
        <f t="shared" si="67"/>
        <v>7500</v>
      </c>
      <c r="N76" s="206">
        <v>5</v>
      </c>
      <c r="O76" s="207">
        <v>1500</v>
      </c>
      <c r="P76" s="208">
        <f t="shared" ref="P76" si="71">N76*O76</f>
        <v>7500</v>
      </c>
      <c r="Q76" s="84">
        <f t="shared" si="68"/>
        <v>7500</v>
      </c>
      <c r="R76" s="84">
        <f t="shared" si="69"/>
        <v>7500</v>
      </c>
      <c r="S76" s="84">
        <f t="shared" si="70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88" t="s">
        <v>37</v>
      </c>
      <c r="B77" s="89" t="s">
        <v>101</v>
      </c>
      <c r="C77" s="113" t="s">
        <v>102</v>
      </c>
      <c r="D77" s="91" t="s">
        <v>40</v>
      </c>
      <c r="E77" s="92"/>
      <c r="F77" s="93"/>
      <c r="G77" s="94">
        <f t="shared" si="65"/>
        <v>0</v>
      </c>
      <c r="H77" s="92"/>
      <c r="I77" s="93"/>
      <c r="J77" s="94">
        <f t="shared" si="66"/>
        <v>0</v>
      </c>
      <c r="K77" s="92"/>
      <c r="L77" s="93"/>
      <c r="M77" s="94">
        <f t="shared" ref="M77" si="72">K77*L77</f>
        <v>0</v>
      </c>
      <c r="N77" s="224"/>
      <c r="O77" s="225"/>
      <c r="P77" s="226">
        <f t="shared" ref="P77" si="73">N77*O77</f>
        <v>0</v>
      </c>
      <c r="Q77" s="84">
        <f t="shared" si="68"/>
        <v>0</v>
      </c>
      <c r="R77" s="84">
        <f t="shared" si="69"/>
        <v>0</v>
      </c>
      <c r="S77" s="84">
        <f t="shared" si="70"/>
        <v>0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>
      <c r="A78" s="96" t="s">
        <v>103</v>
      </c>
      <c r="B78" s="97"/>
      <c r="C78" s="98"/>
      <c r="D78" s="99"/>
      <c r="E78" s="100"/>
      <c r="F78" s="101"/>
      <c r="G78" s="102">
        <f>SUM(G75:G77)</f>
        <v>0</v>
      </c>
      <c r="H78" s="100"/>
      <c r="I78" s="101"/>
      <c r="J78" s="102">
        <f>SUM(J75:J77)</f>
        <v>0</v>
      </c>
      <c r="K78" s="100"/>
      <c r="L78" s="101"/>
      <c r="M78" s="102">
        <f>SUM(M75:M77)</f>
        <v>15300</v>
      </c>
      <c r="N78" s="100"/>
      <c r="O78" s="101"/>
      <c r="P78" s="102">
        <f t="shared" ref="P78:S78" si="74">SUM(P75:P77)</f>
        <v>13916</v>
      </c>
      <c r="Q78" s="102">
        <f t="shared" si="74"/>
        <v>15300</v>
      </c>
      <c r="R78" s="102">
        <f t="shared" si="74"/>
        <v>13916</v>
      </c>
      <c r="S78" s="102">
        <f t="shared" si="74"/>
        <v>1384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>
      <c r="A79" s="71" t="s">
        <v>26</v>
      </c>
      <c r="B79" s="72" t="s">
        <v>104</v>
      </c>
      <c r="C79" s="108" t="s">
        <v>105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30" customHeight="1">
      <c r="A80" s="78" t="s">
        <v>37</v>
      </c>
      <c r="B80" s="105" t="s">
        <v>106</v>
      </c>
      <c r="C80" s="107" t="s">
        <v>107</v>
      </c>
      <c r="D80" s="188" t="s">
        <v>91</v>
      </c>
      <c r="E80" s="82"/>
      <c r="F80" s="83"/>
      <c r="G80" s="84">
        <f t="shared" ref="G80:G82" si="75">E80*F80</f>
        <v>0</v>
      </c>
      <c r="H80" s="82"/>
      <c r="I80" s="83"/>
      <c r="J80" s="84">
        <f t="shared" ref="J80:J82" si="76">H80*I80</f>
        <v>0</v>
      </c>
      <c r="K80" s="180">
        <v>123</v>
      </c>
      <c r="L80" s="181">
        <v>3</v>
      </c>
      <c r="M80" s="182">
        <f t="shared" ref="M80:M81" si="77">K80*L80</f>
        <v>369</v>
      </c>
      <c r="N80" s="206">
        <v>6</v>
      </c>
      <c r="O80" s="207">
        <v>3</v>
      </c>
      <c r="P80" s="208">
        <f t="shared" ref="P80:P81" si="78">N80*O80</f>
        <v>18</v>
      </c>
      <c r="Q80" s="84">
        <f t="shared" ref="Q80:Q82" si="79">G80+M80</f>
        <v>369</v>
      </c>
      <c r="R80" s="84">
        <f t="shared" ref="R80:R82" si="80">J80+P80</f>
        <v>18</v>
      </c>
      <c r="S80" s="84">
        <f t="shared" ref="S80:S82" si="81">Q80-R80</f>
        <v>351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>
      <c r="A81" s="78" t="s">
        <v>37</v>
      </c>
      <c r="B81" s="79" t="s">
        <v>108</v>
      </c>
      <c r="C81" s="107" t="s">
        <v>109</v>
      </c>
      <c r="D81" s="188" t="s">
        <v>40</v>
      </c>
      <c r="E81" s="82"/>
      <c r="F81" s="83"/>
      <c r="G81" s="84">
        <f t="shared" si="75"/>
        <v>0</v>
      </c>
      <c r="H81" s="82"/>
      <c r="I81" s="83"/>
      <c r="J81" s="84">
        <f t="shared" si="76"/>
        <v>0</v>
      </c>
      <c r="K81" s="180">
        <v>5</v>
      </c>
      <c r="L81" s="181">
        <v>249</v>
      </c>
      <c r="M81" s="182">
        <f t="shared" si="77"/>
        <v>1245</v>
      </c>
      <c r="N81" s="206">
        <v>6</v>
      </c>
      <c r="O81" s="207">
        <v>249</v>
      </c>
      <c r="P81" s="208">
        <f t="shared" si="78"/>
        <v>1494</v>
      </c>
      <c r="Q81" s="84">
        <f t="shared" si="79"/>
        <v>1245</v>
      </c>
      <c r="R81" s="84">
        <f t="shared" si="80"/>
        <v>1494</v>
      </c>
      <c r="S81" s="84">
        <f t="shared" si="81"/>
        <v>-249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>
      <c r="A82" s="86" t="s">
        <v>37</v>
      </c>
      <c r="B82" s="87" t="s">
        <v>110</v>
      </c>
      <c r="C82" s="107" t="s">
        <v>111</v>
      </c>
      <c r="D82" s="81"/>
      <c r="E82" s="82"/>
      <c r="F82" s="83"/>
      <c r="G82" s="84">
        <f t="shared" si="75"/>
        <v>0</v>
      </c>
      <c r="H82" s="82"/>
      <c r="I82" s="83"/>
      <c r="J82" s="84">
        <f t="shared" si="76"/>
        <v>0</v>
      </c>
      <c r="K82" s="82"/>
      <c r="L82" s="83"/>
      <c r="M82" s="84">
        <f t="shared" ref="M82" si="82">K82*L82</f>
        <v>0</v>
      </c>
      <c r="N82" s="220"/>
      <c r="O82" s="221"/>
      <c r="P82" s="219">
        <f t="shared" ref="P82" si="83">N82*O82</f>
        <v>0</v>
      </c>
      <c r="Q82" s="84">
        <f t="shared" si="79"/>
        <v>0</v>
      </c>
      <c r="R82" s="84">
        <f t="shared" si="80"/>
        <v>0</v>
      </c>
      <c r="S82" s="84">
        <f t="shared" si="81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>
      <c r="A83" s="111" t="s">
        <v>112</v>
      </c>
      <c r="B83" s="114"/>
      <c r="C83" s="98"/>
      <c r="D83" s="99"/>
      <c r="E83" s="100"/>
      <c r="F83" s="101"/>
      <c r="G83" s="102">
        <f>SUM(G80:G82)</f>
        <v>0</v>
      </c>
      <c r="H83" s="100"/>
      <c r="I83" s="101"/>
      <c r="J83" s="102">
        <f>SUM(J80:J82)</f>
        <v>0</v>
      </c>
      <c r="K83" s="100"/>
      <c r="L83" s="101"/>
      <c r="M83" s="102">
        <f>SUM(M80:M82)</f>
        <v>1614</v>
      </c>
      <c r="N83" s="100"/>
      <c r="O83" s="101"/>
      <c r="P83" s="102">
        <f t="shared" ref="P83:S83" si="84">SUM(P80:P82)</f>
        <v>1512</v>
      </c>
      <c r="Q83" s="102">
        <f t="shared" si="84"/>
        <v>1614</v>
      </c>
      <c r="R83" s="102">
        <f t="shared" si="84"/>
        <v>1512</v>
      </c>
      <c r="S83" s="102">
        <f t="shared" si="84"/>
        <v>102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>
      <c r="A84" s="71" t="s">
        <v>26</v>
      </c>
      <c r="B84" s="115" t="s">
        <v>113</v>
      </c>
      <c r="C84" s="116" t="s">
        <v>114</v>
      </c>
      <c r="D84" s="73"/>
      <c r="E84" s="74"/>
      <c r="F84" s="75"/>
      <c r="G84" s="104"/>
      <c r="H84" s="74"/>
      <c r="I84" s="75"/>
      <c r="J84" s="104"/>
      <c r="K84" s="74"/>
      <c r="L84" s="75"/>
      <c r="M84" s="104"/>
      <c r="N84" s="74"/>
      <c r="O84" s="75"/>
      <c r="P84" s="104"/>
      <c r="Q84" s="104"/>
      <c r="R84" s="104"/>
      <c r="S84" s="104"/>
      <c r="T84" s="77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30" customHeight="1">
      <c r="A85" s="78" t="s">
        <v>37</v>
      </c>
      <c r="B85" s="117" t="s">
        <v>115</v>
      </c>
      <c r="C85" s="118" t="s">
        <v>114</v>
      </c>
      <c r="D85" s="119"/>
      <c r="E85" s="288" t="s">
        <v>46</v>
      </c>
      <c r="F85" s="289"/>
      <c r="G85" s="290"/>
      <c r="H85" s="288" t="s">
        <v>46</v>
      </c>
      <c r="I85" s="289"/>
      <c r="J85" s="290"/>
      <c r="K85" s="82"/>
      <c r="L85" s="83"/>
      <c r="M85" s="84">
        <f t="shared" ref="M85:M86" si="85">K85*L85</f>
        <v>0</v>
      </c>
      <c r="N85" s="82"/>
      <c r="O85" s="83"/>
      <c r="P85" s="84">
        <f t="shared" ref="P85:P86" si="86">N85*O85</f>
        <v>0</v>
      </c>
      <c r="Q85" s="84">
        <f t="shared" ref="Q85:Q86" si="87">G85+M85</f>
        <v>0</v>
      </c>
      <c r="R85" s="84">
        <f t="shared" ref="R85:R86" si="88">J85+P85</f>
        <v>0</v>
      </c>
      <c r="S85" s="84">
        <f t="shared" ref="S85:S86" si="89">Q85-R85</f>
        <v>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>
      <c r="A86" s="86" t="s">
        <v>37</v>
      </c>
      <c r="B86" s="120" t="s">
        <v>116</v>
      </c>
      <c r="C86" s="121" t="s">
        <v>114</v>
      </c>
      <c r="D86" s="119"/>
      <c r="E86" s="291"/>
      <c r="F86" s="292"/>
      <c r="G86" s="293"/>
      <c r="H86" s="291"/>
      <c r="I86" s="292"/>
      <c r="J86" s="293"/>
      <c r="K86" s="82"/>
      <c r="L86" s="83"/>
      <c r="M86" s="84">
        <f t="shared" si="85"/>
        <v>0</v>
      </c>
      <c r="N86" s="82"/>
      <c r="O86" s="83"/>
      <c r="P86" s="84">
        <f t="shared" si="86"/>
        <v>0</v>
      </c>
      <c r="Q86" s="84">
        <f t="shared" si="87"/>
        <v>0</v>
      </c>
      <c r="R86" s="84">
        <f t="shared" si="88"/>
        <v>0</v>
      </c>
      <c r="S86" s="84">
        <f t="shared" si="89"/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>
      <c r="A87" s="111" t="s">
        <v>117</v>
      </c>
      <c r="B87" s="122"/>
      <c r="C87" s="123"/>
      <c r="D87" s="99"/>
      <c r="E87" s="100"/>
      <c r="F87" s="101"/>
      <c r="G87" s="102">
        <f>SUM(G85:G86)</f>
        <v>0</v>
      </c>
      <c r="H87" s="100"/>
      <c r="I87" s="101"/>
      <c r="J87" s="102">
        <f>SUM(J85:J86)</f>
        <v>0</v>
      </c>
      <c r="K87" s="100"/>
      <c r="L87" s="101"/>
      <c r="M87" s="102">
        <f>SUM(M85:M86)</f>
        <v>0</v>
      </c>
      <c r="N87" s="100"/>
      <c r="O87" s="101"/>
      <c r="P87" s="102">
        <f t="shared" ref="P87:S87" si="90">SUM(P85:P86)</f>
        <v>0</v>
      </c>
      <c r="Q87" s="102">
        <f t="shared" si="90"/>
        <v>0</v>
      </c>
      <c r="R87" s="102">
        <f t="shared" si="90"/>
        <v>0</v>
      </c>
      <c r="S87" s="102">
        <f t="shared" si="90"/>
        <v>0</v>
      </c>
      <c r="T87" s="103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>
      <c r="A88" s="71" t="s">
        <v>26</v>
      </c>
      <c r="B88" s="124" t="s">
        <v>118</v>
      </c>
      <c r="C88" s="116" t="s">
        <v>119</v>
      </c>
      <c r="D88" s="73"/>
      <c r="E88" s="74"/>
      <c r="F88" s="75"/>
      <c r="G88" s="104"/>
      <c r="H88" s="74"/>
      <c r="I88" s="75"/>
      <c r="J88" s="104"/>
      <c r="K88" s="74"/>
      <c r="L88" s="75"/>
      <c r="M88" s="104"/>
      <c r="N88" s="74"/>
      <c r="O88" s="75"/>
      <c r="P88" s="104"/>
      <c r="Q88" s="104"/>
      <c r="R88" s="104"/>
      <c r="S88" s="104"/>
      <c r="T88" s="77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</row>
    <row r="89" spans="1:38" ht="41.25" customHeight="1">
      <c r="A89" s="86" t="s">
        <v>37</v>
      </c>
      <c r="B89" s="125" t="s">
        <v>120</v>
      </c>
      <c r="C89" s="126" t="s">
        <v>119</v>
      </c>
      <c r="D89" s="119" t="s">
        <v>121</v>
      </c>
      <c r="E89" s="294" t="s">
        <v>46</v>
      </c>
      <c r="F89" s="292"/>
      <c r="G89" s="293"/>
      <c r="H89" s="294" t="s">
        <v>46</v>
      </c>
      <c r="I89" s="292"/>
      <c r="J89" s="293"/>
      <c r="K89" s="180">
        <v>1</v>
      </c>
      <c r="L89" s="181">
        <v>59500</v>
      </c>
      <c r="M89" s="182">
        <f>K89*L89</f>
        <v>59500</v>
      </c>
      <c r="N89" s="206">
        <v>1</v>
      </c>
      <c r="O89" s="207">
        <v>59500</v>
      </c>
      <c r="P89" s="208">
        <f>N89*O89</f>
        <v>59500</v>
      </c>
      <c r="Q89" s="84">
        <f>G89+M89</f>
        <v>59500</v>
      </c>
      <c r="R89" s="84">
        <f>J89+P89</f>
        <v>59500</v>
      </c>
      <c r="S89" s="84">
        <f>Q89-R89</f>
        <v>0</v>
      </c>
      <c r="T89" s="85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>
      <c r="A90" s="111" t="s">
        <v>122</v>
      </c>
      <c r="B90" s="127"/>
      <c r="C90" s="123"/>
      <c r="D90" s="99"/>
      <c r="E90" s="100"/>
      <c r="F90" s="101"/>
      <c r="G90" s="102">
        <f>SUM(G89)</f>
        <v>0</v>
      </c>
      <c r="H90" s="100"/>
      <c r="I90" s="101"/>
      <c r="J90" s="102">
        <f>SUM(J89)</f>
        <v>0</v>
      </c>
      <c r="K90" s="100"/>
      <c r="L90" s="101"/>
      <c r="M90" s="102">
        <f>SUM(M89)</f>
        <v>59500</v>
      </c>
      <c r="N90" s="100"/>
      <c r="O90" s="101"/>
      <c r="P90" s="102">
        <f t="shared" ref="P90:S90" si="91">SUM(P89)</f>
        <v>59500</v>
      </c>
      <c r="Q90" s="102">
        <f t="shared" si="91"/>
        <v>59500</v>
      </c>
      <c r="R90" s="102">
        <f t="shared" si="91"/>
        <v>59500</v>
      </c>
      <c r="S90" s="102">
        <f t="shared" si="91"/>
        <v>0</v>
      </c>
      <c r="T90" s="10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9.5" customHeight="1">
      <c r="A91" s="128" t="s">
        <v>123</v>
      </c>
      <c r="B91" s="129"/>
      <c r="C91" s="130"/>
      <c r="D91" s="131"/>
      <c r="E91" s="132"/>
      <c r="F91" s="133"/>
      <c r="G91" s="134">
        <f>G46+G52+G57+G63+G68+G73+G78+G83+G87+G90</f>
        <v>0</v>
      </c>
      <c r="H91" s="132"/>
      <c r="I91" s="133"/>
      <c r="J91" s="134">
        <f>J46+J52+J57+J63+J68+J73+J78+J83+J87+J90</f>
        <v>0</v>
      </c>
      <c r="K91" s="132"/>
      <c r="L91" s="133"/>
      <c r="M91" s="134">
        <f>M46+M52+M57+M63+M68+M73+M78+M83+M87+M90</f>
        <v>999879.72</v>
      </c>
      <c r="N91" s="132"/>
      <c r="O91" s="133"/>
      <c r="P91" s="134">
        <f t="shared" ref="P91:S91" si="92">P46+P52+P57+P63+P68+P73+P78+P83+P87+P90</f>
        <v>999879.72</v>
      </c>
      <c r="Q91" s="134">
        <f t="shared" si="92"/>
        <v>999879.72</v>
      </c>
      <c r="R91" s="134">
        <f t="shared" si="92"/>
        <v>999879.72</v>
      </c>
      <c r="S91" s="134">
        <f t="shared" si="92"/>
        <v>0</v>
      </c>
      <c r="T91" s="135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</row>
    <row r="92" spans="1:38" ht="15.75" customHeight="1">
      <c r="A92" s="295"/>
      <c r="B92" s="273"/>
      <c r="C92" s="273"/>
      <c r="D92" s="137"/>
      <c r="E92" s="138"/>
      <c r="F92" s="139"/>
      <c r="G92" s="140"/>
      <c r="H92" s="138"/>
      <c r="I92" s="139"/>
      <c r="J92" s="140"/>
      <c r="K92" s="138"/>
      <c r="L92" s="139"/>
      <c r="M92" s="140"/>
      <c r="N92" s="138"/>
      <c r="O92" s="139"/>
      <c r="P92" s="140"/>
      <c r="Q92" s="140"/>
      <c r="R92" s="140"/>
      <c r="S92" s="140"/>
      <c r="T92" s="14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9.5" customHeight="1">
      <c r="A93" s="272" t="s">
        <v>124</v>
      </c>
      <c r="B93" s="273"/>
      <c r="C93" s="274"/>
      <c r="D93" s="142"/>
      <c r="E93" s="143"/>
      <c r="F93" s="144"/>
      <c r="G93" s="145">
        <f>G22-G91</f>
        <v>0</v>
      </c>
      <c r="H93" s="143"/>
      <c r="I93" s="144"/>
      <c r="J93" s="145">
        <f>J22-J91</f>
        <v>0</v>
      </c>
      <c r="K93" s="146"/>
      <c r="L93" s="144"/>
      <c r="M93" s="147">
        <f>M22-M91</f>
        <v>0</v>
      </c>
      <c r="N93" s="146"/>
      <c r="O93" s="144"/>
      <c r="P93" s="147">
        <f>P22-P91</f>
        <v>0</v>
      </c>
      <c r="Q93" s="148">
        <f>Q22-Q91</f>
        <v>0</v>
      </c>
      <c r="R93" s="148">
        <f>R22-R91</f>
        <v>0</v>
      </c>
      <c r="S93" s="148">
        <f>S22-S91</f>
        <v>0</v>
      </c>
      <c r="T93" s="14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50" t="s">
        <v>125</v>
      </c>
      <c r="B96" s="151"/>
      <c r="C96" s="227" t="s">
        <v>426</v>
      </c>
      <c r="D96" s="150"/>
      <c r="E96" s="153"/>
      <c r="F96" s="152"/>
      <c r="G96" s="150"/>
      <c r="H96" s="296" t="s">
        <v>427</v>
      </c>
      <c r="I96" s="296"/>
      <c r="J96" s="296"/>
      <c r="K96" s="296"/>
      <c r="L96" s="150"/>
      <c r="M96" s="150"/>
      <c r="N96" s="51"/>
      <c r="O96" s="150"/>
      <c r="P96" s="150"/>
      <c r="Q96" s="150"/>
      <c r="R96" s="150"/>
      <c r="S96" s="15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1"/>
      <c r="C97" s="154" t="s">
        <v>126</v>
      </c>
      <c r="D97" s="150"/>
      <c r="E97" s="275" t="s">
        <v>127</v>
      </c>
      <c r="F97" s="276"/>
      <c r="G97" s="150"/>
      <c r="H97" s="51"/>
      <c r="I97" s="155" t="s">
        <v>128</v>
      </c>
      <c r="J97" s="150"/>
      <c r="K97" s="51"/>
      <c r="L97" s="155"/>
      <c r="M97" s="150"/>
      <c r="N97" s="51"/>
      <c r="O97" s="155"/>
      <c r="P97" s="150"/>
      <c r="Q97" s="150"/>
      <c r="R97" s="150"/>
      <c r="S97" s="150"/>
      <c r="T97" s="1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1"/>
      <c r="C98" s="156"/>
      <c r="D98" s="157"/>
      <c r="E98" s="158"/>
      <c r="F98" s="159"/>
      <c r="G98" s="160"/>
      <c r="H98" s="158"/>
      <c r="I98" s="159"/>
      <c r="J98" s="160"/>
      <c r="K98" s="161"/>
      <c r="L98" s="159"/>
      <c r="M98" s="160"/>
      <c r="N98" s="161"/>
      <c r="O98" s="159"/>
      <c r="P98" s="160"/>
      <c r="Q98" s="160"/>
      <c r="R98" s="160"/>
      <c r="S98" s="160"/>
      <c r="T98" s="15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50"/>
      <c r="B99" s="151"/>
      <c r="C99" s="150"/>
      <c r="D99" s="150"/>
      <c r="E99" s="51"/>
      <c r="F99" s="150"/>
      <c r="G99" s="150"/>
      <c r="H99" s="51"/>
      <c r="I99" s="150"/>
      <c r="J99" s="150"/>
      <c r="K99" s="51"/>
      <c r="L99" s="150"/>
      <c r="M99" s="150"/>
      <c r="N99" s="51"/>
      <c r="O99" s="150"/>
      <c r="P99" s="150"/>
      <c r="Q99" s="150"/>
      <c r="R99" s="150"/>
      <c r="S99" s="150"/>
      <c r="T99" s="15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50"/>
      <c r="B100" s="151"/>
      <c r="C100" s="150"/>
      <c r="D100" s="150"/>
      <c r="E100" s="51"/>
      <c r="F100" s="150"/>
      <c r="G100" s="150"/>
      <c r="H100" s="51"/>
      <c r="I100" s="150"/>
      <c r="J100" s="150"/>
      <c r="K100" s="51"/>
      <c r="L100" s="150"/>
      <c r="M100" s="150"/>
      <c r="N100" s="51"/>
      <c r="O100" s="150"/>
      <c r="P100" s="150"/>
      <c r="Q100" s="150"/>
      <c r="R100" s="150"/>
      <c r="S100" s="150"/>
      <c r="T100" s="15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150"/>
      <c r="Q101" s="150"/>
      <c r="R101" s="150"/>
      <c r="S101" s="150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50"/>
      <c r="B102" s="151"/>
      <c r="C102" s="150"/>
      <c r="D102" s="150"/>
      <c r="E102" s="51"/>
      <c r="F102" s="150"/>
      <c r="G102" s="150"/>
      <c r="H102" s="51"/>
      <c r="I102" s="150"/>
      <c r="J102" s="150"/>
      <c r="K102" s="51"/>
      <c r="L102" s="150"/>
      <c r="M102" s="150"/>
      <c r="N102" s="51"/>
      <c r="O102" s="150"/>
      <c r="P102" s="150"/>
      <c r="Q102" s="150"/>
      <c r="R102" s="150"/>
      <c r="S102" s="150"/>
      <c r="T102" s="15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50"/>
      <c r="B103" s="151"/>
      <c r="C103" s="150"/>
      <c r="D103" s="150"/>
      <c r="E103" s="51"/>
      <c r="F103" s="150"/>
      <c r="G103" s="150"/>
      <c r="H103" s="51"/>
      <c r="I103" s="150"/>
      <c r="J103" s="150"/>
      <c r="K103" s="51"/>
      <c r="L103" s="150"/>
      <c r="M103" s="150"/>
      <c r="N103" s="51"/>
      <c r="O103" s="150"/>
      <c r="P103" s="150"/>
      <c r="Q103" s="150"/>
      <c r="R103" s="150"/>
      <c r="S103" s="150"/>
      <c r="T103" s="15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/>
    <row r="299" spans="1:38" ht="15.75" customHeight="1"/>
    <row r="300" spans="1:38" ht="15.75" customHeight="1"/>
    <row r="301" spans="1:38" ht="15.75" customHeight="1"/>
    <row r="302" spans="1:38" ht="15.75" customHeight="1"/>
    <row r="303" spans="1:38" ht="15.75" customHeight="1"/>
    <row r="304" spans="1:3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autoFilter ref="A19:T19"/>
  <mergeCells count="26"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3:C93"/>
    <mergeCell ref="E97:F97"/>
    <mergeCell ref="E17:G17"/>
    <mergeCell ref="H17:J17"/>
    <mergeCell ref="A23:C23"/>
    <mergeCell ref="E32:G34"/>
    <mergeCell ref="H32:J34"/>
    <mergeCell ref="E36:G45"/>
    <mergeCell ref="H36:J45"/>
    <mergeCell ref="E85:G86"/>
    <mergeCell ref="H85:J86"/>
    <mergeCell ref="E89:G89"/>
    <mergeCell ref="H89:J89"/>
    <mergeCell ref="A92:C92"/>
    <mergeCell ref="H96:K96"/>
    <mergeCell ref="K17:M17"/>
  </mergeCells>
  <phoneticPr fontId="27" type="noConversion"/>
  <printOptions horizontalCentered="1"/>
  <pageMargins left="0.25" right="0.25" top="0.75" bottom="0.75" header="0.3" footer="0.3"/>
  <pageSetup paperSize="9" scale="48" fitToHeight="0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75"/>
  <sheetViews>
    <sheetView topLeftCell="B9" zoomScale="70" zoomScaleNormal="70" workbookViewId="0">
      <pane ySplit="1416" topLeftCell="A131" activePane="bottomLeft"/>
      <selection activeCell="B21" sqref="B1:J1048576"/>
      <selection pane="bottomLeft" activeCell="J133" sqref="J133"/>
    </sheetView>
  </sheetViews>
  <sheetFormatPr defaultColWidth="12.69921875" defaultRowHeight="13.8"/>
  <cols>
    <col min="1" max="1" width="12.796875" hidden="1" customWidth="1"/>
    <col min="2" max="2" width="12.19921875" customWidth="1"/>
    <col min="3" max="3" width="33.5" customWidth="1"/>
    <col min="4" max="4" width="9.796875" bestFit="1" customWidth="1"/>
    <col min="5" max="5" width="19.69921875" style="162" customWidth="1"/>
    <col min="6" max="6" width="9.796875" style="162" bestFit="1" customWidth="1"/>
    <col min="7" max="7" width="18.19921875" style="162" customWidth="1"/>
    <col min="8" max="8" width="24.796875" style="162" customWidth="1"/>
    <col min="9" max="9" width="10.5" style="162" customWidth="1"/>
    <col min="10" max="10" width="19.796875" style="162" customWidth="1"/>
    <col min="11" max="11" width="25.796875" style="162" customWidth="1"/>
    <col min="12" max="24" width="6.69921875" customWidth="1"/>
  </cols>
  <sheetData>
    <row r="1" spans="1:24" ht="14.4">
      <c r="A1" s="162"/>
      <c r="B1" s="162"/>
      <c r="C1" s="162"/>
      <c r="D1" s="163"/>
      <c r="F1" s="231"/>
      <c r="J1" s="229" t="s">
        <v>129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ht="14.4">
      <c r="A2" s="162"/>
      <c r="B2" s="162"/>
      <c r="C2" s="162"/>
      <c r="D2" s="163"/>
      <c r="F2" s="231"/>
      <c r="H2" s="308" t="s">
        <v>130</v>
      </c>
      <c r="I2" s="309"/>
      <c r="J2" s="309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4.4">
      <c r="A3" s="162"/>
      <c r="B3" s="162"/>
      <c r="C3" s="162"/>
      <c r="D3" s="163"/>
      <c r="F3" s="231"/>
      <c r="H3" s="308" t="s">
        <v>357</v>
      </c>
      <c r="I3" s="309"/>
      <c r="J3" s="309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1:24">
      <c r="A4" s="162"/>
      <c r="B4" s="162"/>
      <c r="C4" s="162"/>
      <c r="D4" s="163"/>
      <c r="F4" s="231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ht="15">
      <c r="A5" s="162"/>
      <c r="B5" s="310" t="s">
        <v>131</v>
      </c>
      <c r="C5" s="281"/>
      <c r="D5" s="281"/>
      <c r="E5" s="281"/>
      <c r="F5" s="281"/>
      <c r="G5" s="281"/>
      <c r="H5" s="281"/>
      <c r="I5" s="281"/>
      <c r="J5" s="281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</row>
    <row r="6" spans="1:24" ht="15">
      <c r="A6" s="162"/>
      <c r="B6" s="310" t="s">
        <v>234</v>
      </c>
      <c r="C6" s="281"/>
      <c r="D6" s="281"/>
      <c r="E6" s="281"/>
      <c r="F6" s="281"/>
      <c r="G6" s="281"/>
      <c r="H6" s="281"/>
      <c r="I6" s="281"/>
      <c r="J6" s="281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1:24" ht="15">
      <c r="A7" s="162"/>
      <c r="B7" s="311" t="s">
        <v>132</v>
      </c>
      <c r="C7" s="281"/>
      <c r="D7" s="281"/>
      <c r="E7" s="281"/>
      <c r="F7" s="281"/>
      <c r="G7" s="281"/>
      <c r="H7" s="281"/>
      <c r="I7" s="281"/>
      <c r="J7" s="281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</row>
    <row r="8" spans="1:24" ht="15">
      <c r="A8" s="162"/>
      <c r="B8" s="310" t="s">
        <v>412</v>
      </c>
      <c r="C8" s="281"/>
      <c r="D8" s="281"/>
      <c r="E8" s="281"/>
      <c r="F8" s="281"/>
      <c r="G8" s="281"/>
      <c r="H8" s="281"/>
      <c r="I8" s="281"/>
      <c r="J8" s="281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</row>
    <row r="9" spans="1:24">
      <c r="A9" s="162"/>
      <c r="B9" s="162"/>
      <c r="C9" s="162"/>
      <c r="D9" s="163"/>
      <c r="F9" s="231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</row>
    <row r="10" spans="1:24" ht="14.4" hidden="1">
      <c r="A10" s="165"/>
      <c r="B10" s="314" t="s">
        <v>133</v>
      </c>
      <c r="C10" s="313"/>
      <c r="D10" s="315"/>
      <c r="E10" s="316" t="s">
        <v>134</v>
      </c>
      <c r="F10" s="317"/>
      <c r="G10" s="317"/>
      <c r="H10" s="317"/>
      <c r="I10" s="317"/>
      <c r="J10" s="318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4" ht="57.6" hidden="1">
      <c r="A11" s="166" t="s">
        <v>135</v>
      </c>
      <c r="B11" s="166" t="s">
        <v>136</v>
      </c>
      <c r="C11" s="166" t="s">
        <v>5</v>
      </c>
      <c r="D11" s="167" t="s">
        <v>137</v>
      </c>
      <c r="E11" s="166" t="s">
        <v>138</v>
      </c>
      <c r="F11" s="167" t="s">
        <v>137</v>
      </c>
      <c r="G11" s="166" t="s">
        <v>139</v>
      </c>
      <c r="H11" s="166" t="s">
        <v>140</v>
      </c>
      <c r="I11" s="166" t="s">
        <v>141</v>
      </c>
      <c r="J11" s="166" t="s">
        <v>142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4" hidden="1">
      <c r="A12" s="168"/>
      <c r="B12" s="168" t="s">
        <v>35</v>
      </c>
      <c r="C12" s="169"/>
      <c r="D12" s="170"/>
      <c r="E12" s="169"/>
      <c r="F12" s="233"/>
      <c r="G12" s="169"/>
      <c r="H12" s="169"/>
      <c r="I12" s="233"/>
      <c r="J12" s="169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</row>
    <row r="13" spans="1:24" hidden="1">
      <c r="A13" s="168"/>
      <c r="B13" s="168" t="s">
        <v>57</v>
      </c>
      <c r="C13" s="169"/>
      <c r="D13" s="170"/>
      <c r="E13" s="169"/>
      <c r="F13" s="233"/>
      <c r="G13" s="169"/>
      <c r="H13" s="169"/>
      <c r="I13" s="233"/>
      <c r="J13" s="169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</row>
    <row r="14" spans="1:24" hidden="1">
      <c r="A14" s="168"/>
      <c r="B14" s="168" t="s">
        <v>58</v>
      </c>
      <c r="C14" s="169"/>
      <c r="D14" s="170"/>
      <c r="E14" s="169"/>
      <c r="F14" s="233"/>
      <c r="G14" s="169"/>
      <c r="H14" s="169"/>
      <c r="I14" s="233"/>
      <c r="J14" s="169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4" hidden="1">
      <c r="A15" s="168"/>
      <c r="B15" s="168" t="s">
        <v>62</v>
      </c>
      <c r="C15" s="169"/>
      <c r="D15" s="170"/>
      <c r="E15" s="169"/>
      <c r="F15" s="233"/>
      <c r="G15" s="169"/>
      <c r="H15" s="169"/>
      <c r="I15" s="233"/>
      <c r="J15" s="169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</row>
    <row r="16" spans="1:24" hidden="1">
      <c r="A16" s="168"/>
      <c r="B16" s="168" t="s">
        <v>69</v>
      </c>
      <c r="C16" s="169"/>
      <c r="D16" s="170"/>
      <c r="E16" s="169"/>
      <c r="F16" s="233"/>
      <c r="G16" s="169"/>
      <c r="H16" s="169"/>
      <c r="I16" s="233"/>
      <c r="J16" s="169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</row>
    <row r="17" spans="1:24" hidden="1">
      <c r="A17" s="168"/>
      <c r="B17" s="168"/>
      <c r="C17" s="169"/>
      <c r="D17" s="170"/>
      <c r="E17" s="169"/>
      <c r="F17" s="233"/>
      <c r="G17" s="169"/>
      <c r="H17" s="169"/>
      <c r="I17" s="233"/>
      <c r="J17" s="169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</row>
    <row r="18" spans="1:24" ht="14.4" hidden="1">
      <c r="A18" s="171"/>
      <c r="B18" s="312" t="s">
        <v>143</v>
      </c>
      <c r="C18" s="313"/>
      <c r="D18" s="172">
        <f>SUM(D12:D17)</f>
        <v>0</v>
      </c>
      <c r="E18" s="173"/>
      <c r="F18" s="172">
        <f>SUM(F12:F17)</f>
        <v>0</v>
      </c>
      <c r="G18" s="173"/>
      <c r="H18" s="173"/>
      <c r="I18" s="172">
        <f>SUM(I12:I17)</f>
        <v>0</v>
      </c>
      <c r="J18" s="173"/>
      <c r="K18" s="171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</row>
    <row r="19" spans="1:24" hidden="1">
      <c r="A19" s="162"/>
      <c r="B19" s="162"/>
      <c r="C19" s="162"/>
      <c r="D19" s="163"/>
      <c r="F19" s="231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</row>
    <row r="20" spans="1:24" ht="36" customHeight="1">
      <c r="A20" s="165"/>
      <c r="B20" s="314" t="s">
        <v>144</v>
      </c>
      <c r="C20" s="313"/>
      <c r="D20" s="315"/>
      <c r="E20" s="316" t="s">
        <v>134</v>
      </c>
      <c r="F20" s="317"/>
      <c r="G20" s="317"/>
      <c r="H20" s="317"/>
      <c r="I20" s="317"/>
      <c r="J20" s="318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1:24" ht="57.6">
      <c r="A21" s="166" t="s">
        <v>135</v>
      </c>
      <c r="B21" s="166" t="s">
        <v>136</v>
      </c>
      <c r="C21" s="166" t="s">
        <v>5</v>
      </c>
      <c r="D21" s="167" t="s">
        <v>137</v>
      </c>
      <c r="E21" s="166" t="s">
        <v>138</v>
      </c>
      <c r="F21" s="167" t="s">
        <v>137</v>
      </c>
      <c r="G21" s="166" t="s">
        <v>139</v>
      </c>
      <c r="H21" s="166" t="s">
        <v>140</v>
      </c>
      <c r="I21" s="166" t="s">
        <v>141</v>
      </c>
      <c r="J21" s="166" t="s">
        <v>142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</row>
    <row r="22" spans="1:24" s="240" customFormat="1" ht="14.4">
      <c r="A22" s="239"/>
      <c r="B22" s="247">
        <v>1.1000000000000001</v>
      </c>
      <c r="C22" s="248" t="s">
        <v>247</v>
      </c>
      <c r="D22" s="249"/>
      <c r="E22" s="250"/>
      <c r="F22" s="249"/>
      <c r="G22" s="250"/>
      <c r="H22" s="250"/>
      <c r="I22" s="251"/>
      <c r="J22" s="250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1:24" ht="43.2">
      <c r="A23" s="168"/>
      <c r="B23" s="252" t="s">
        <v>38</v>
      </c>
      <c r="C23" s="253" t="s">
        <v>248</v>
      </c>
      <c r="D23" s="254">
        <v>42507</v>
      </c>
      <c r="E23" s="253" t="s">
        <v>252</v>
      </c>
      <c r="F23" s="254">
        <v>42507</v>
      </c>
      <c r="G23" s="255" t="s">
        <v>420</v>
      </c>
      <c r="H23" s="256" t="s">
        <v>305</v>
      </c>
      <c r="I23" s="257">
        <f>14169/21*10-(14169/21*10)*19.5%</f>
        <v>5431.45</v>
      </c>
      <c r="J23" s="258" t="s">
        <v>306</v>
      </c>
      <c r="K23" s="236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</row>
    <row r="24" spans="1:24" s="230" customFormat="1" ht="28.8">
      <c r="A24" s="168"/>
      <c r="B24" s="252" t="s">
        <v>38</v>
      </c>
      <c r="C24" s="253"/>
      <c r="D24" s="254"/>
      <c r="E24" s="253" t="s">
        <v>252</v>
      </c>
      <c r="F24" s="254"/>
      <c r="G24" s="253"/>
      <c r="H24" s="256" t="s">
        <v>305</v>
      </c>
      <c r="I24" s="257">
        <f>(14169/21*10)*18%</f>
        <v>1214.4857142857143</v>
      </c>
      <c r="J24" s="258" t="s">
        <v>309</v>
      </c>
      <c r="K24" s="236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1:24" s="230" customFormat="1" ht="28.8">
      <c r="A25" s="168"/>
      <c r="B25" s="252" t="s">
        <v>38</v>
      </c>
      <c r="C25" s="253"/>
      <c r="D25" s="254"/>
      <c r="E25" s="253" t="s">
        <v>252</v>
      </c>
      <c r="F25" s="254"/>
      <c r="G25" s="253"/>
      <c r="H25" s="256" t="s">
        <v>305</v>
      </c>
      <c r="I25" s="257">
        <f>(14169/21*10)*1.5%</f>
        <v>101.20714285714286</v>
      </c>
      <c r="J25" s="258" t="s">
        <v>310</v>
      </c>
      <c r="K25" s="236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</row>
    <row r="26" spans="1:24" s="230" customFormat="1" ht="28.8">
      <c r="A26" s="168"/>
      <c r="B26" s="252" t="s">
        <v>38</v>
      </c>
      <c r="C26" s="253"/>
      <c r="D26" s="254"/>
      <c r="E26" s="253" t="s">
        <v>252</v>
      </c>
      <c r="F26" s="254"/>
      <c r="G26" s="253"/>
      <c r="H26" s="256" t="s">
        <v>307</v>
      </c>
      <c r="I26" s="257">
        <f>14169/21*11-(14169/21*11)*19.5%</f>
        <v>5974.5949999999993</v>
      </c>
      <c r="J26" s="258" t="s">
        <v>308</v>
      </c>
      <c r="K26" s="236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</row>
    <row r="27" spans="1:24" s="230" customFormat="1" ht="28.8">
      <c r="A27" s="168"/>
      <c r="B27" s="252" t="s">
        <v>38</v>
      </c>
      <c r="C27" s="253"/>
      <c r="D27" s="254"/>
      <c r="E27" s="253" t="s">
        <v>252</v>
      </c>
      <c r="F27" s="254"/>
      <c r="G27" s="253"/>
      <c r="H27" s="256" t="s">
        <v>307</v>
      </c>
      <c r="I27" s="257">
        <f>(14169/21*11)*18%</f>
        <v>1335.9342857142856</v>
      </c>
      <c r="J27" s="258" t="s">
        <v>311</v>
      </c>
      <c r="K27" s="236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</row>
    <row r="28" spans="1:24" s="230" customFormat="1" ht="28.8">
      <c r="A28" s="168"/>
      <c r="B28" s="252" t="s">
        <v>38</v>
      </c>
      <c r="C28" s="253"/>
      <c r="D28" s="254"/>
      <c r="E28" s="253" t="s">
        <v>252</v>
      </c>
      <c r="F28" s="254"/>
      <c r="G28" s="253"/>
      <c r="H28" s="256" t="s">
        <v>307</v>
      </c>
      <c r="I28" s="257">
        <f>(14169/21*11)*1.5%</f>
        <v>111.32785714285713</v>
      </c>
      <c r="J28" s="258" t="s">
        <v>312</v>
      </c>
      <c r="K28" s="236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</row>
    <row r="29" spans="1:24" s="230" customFormat="1" ht="28.8">
      <c r="A29" s="168"/>
      <c r="B29" s="252" t="s">
        <v>38</v>
      </c>
      <c r="C29" s="253"/>
      <c r="D29" s="254"/>
      <c r="E29" s="253" t="s">
        <v>252</v>
      </c>
      <c r="F29" s="254"/>
      <c r="G29" s="253"/>
      <c r="H29" s="256" t="s">
        <v>331</v>
      </c>
      <c r="I29" s="257">
        <f>14169/21*10-(14169/21*10)*19.5%</f>
        <v>5431.45</v>
      </c>
      <c r="J29" s="258" t="s">
        <v>333</v>
      </c>
      <c r="K29" s="236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</row>
    <row r="30" spans="1:24" s="230" customFormat="1" ht="28.8">
      <c r="A30" s="168"/>
      <c r="B30" s="252" t="s">
        <v>38</v>
      </c>
      <c r="C30" s="253"/>
      <c r="D30" s="254"/>
      <c r="E30" s="253" t="s">
        <v>252</v>
      </c>
      <c r="F30" s="254"/>
      <c r="G30" s="253"/>
      <c r="H30" s="256" t="s">
        <v>331</v>
      </c>
      <c r="I30" s="257">
        <f>(14169/21*10)*18%</f>
        <v>1214.4857142857143</v>
      </c>
      <c r="J30" s="258" t="s">
        <v>334</v>
      </c>
      <c r="K30" s="236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</row>
    <row r="31" spans="1:24" s="230" customFormat="1" ht="28.8">
      <c r="A31" s="168"/>
      <c r="B31" s="252" t="s">
        <v>38</v>
      </c>
      <c r="C31" s="253"/>
      <c r="D31" s="254"/>
      <c r="E31" s="253" t="s">
        <v>252</v>
      </c>
      <c r="F31" s="254"/>
      <c r="G31" s="253"/>
      <c r="H31" s="256" t="s">
        <v>331</v>
      </c>
      <c r="I31" s="257">
        <f>(14169/21*10)*1.5%</f>
        <v>101.20714285714286</v>
      </c>
      <c r="J31" s="258" t="s">
        <v>336</v>
      </c>
      <c r="K31" s="236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1:24" s="230" customFormat="1" ht="28.8">
      <c r="A32" s="168"/>
      <c r="B32" s="252" t="s">
        <v>38</v>
      </c>
      <c r="C32" s="253"/>
      <c r="D32" s="254"/>
      <c r="E32" s="253" t="s">
        <v>252</v>
      </c>
      <c r="F32" s="254"/>
      <c r="G32" s="253"/>
      <c r="H32" s="256" t="s">
        <v>332</v>
      </c>
      <c r="I32" s="257">
        <f>14169/21*11-(14169/21*11)*19.5%</f>
        <v>5974.5949999999993</v>
      </c>
      <c r="J32" s="258" t="s">
        <v>345</v>
      </c>
      <c r="K32" s="236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</row>
    <row r="33" spans="1:24" s="230" customFormat="1" ht="28.8">
      <c r="A33" s="168"/>
      <c r="B33" s="252" t="s">
        <v>38</v>
      </c>
      <c r="C33" s="253"/>
      <c r="D33" s="254"/>
      <c r="E33" s="253" t="s">
        <v>252</v>
      </c>
      <c r="F33" s="254"/>
      <c r="G33" s="253"/>
      <c r="H33" s="256" t="s">
        <v>332</v>
      </c>
      <c r="I33" s="257">
        <f>(14169/21*11)*18%</f>
        <v>1335.9342857142856</v>
      </c>
      <c r="J33" s="258" t="s">
        <v>347</v>
      </c>
      <c r="K33" s="236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</row>
    <row r="34" spans="1:24" s="230" customFormat="1" ht="28.8">
      <c r="A34" s="168"/>
      <c r="B34" s="252" t="s">
        <v>38</v>
      </c>
      <c r="C34" s="253"/>
      <c r="D34" s="254"/>
      <c r="E34" s="253" t="s">
        <v>252</v>
      </c>
      <c r="F34" s="254"/>
      <c r="G34" s="253"/>
      <c r="H34" s="256" t="s">
        <v>332</v>
      </c>
      <c r="I34" s="257">
        <f>(14169/21*11)*1.5%</f>
        <v>111.32785714285713</v>
      </c>
      <c r="J34" s="258" t="s">
        <v>346</v>
      </c>
      <c r="K34" s="236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24" s="230" customFormat="1" ht="28.8">
      <c r="A35" s="168"/>
      <c r="B35" s="252" t="s">
        <v>38</v>
      </c>
      <c r="C35" s="253"/>
      <c r="D35" s="254"/>
      <c r="E35" s="253" t="s">
        <v>252</v>
      </c>
      <c r="F35" s="254"/>
      <c r="G35" s="253"/>
      <c r="H35" s="256" t="s">
        <v>358</v>
      </c>
      <c r="I35" s="257">
        <f>14169/22*11-(14169/22*11)*19.5%</f>
        <v>5703.0225</v>
      </c>
      <c r="J35" s="258" t="s">
        <v>360</v>
      </c>
      <c r="K35" s="236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</row>
    <row r="36" spans="1:24" s="230" customFormat="1" ht="28.8">
      <c r="A36" s="168"/>
      <c r="B36" s="252" t="s">
        <v>38</v>
      </c>
      <c r="C36" s="253"/>
      <c r="D36" s="254"/>
      <c r="E36" s="253" t="s">
        <v>252</v>
      </c>
      <c r="F36" s="254"/>
      <c r="G36" s="253"/>
      <c r="H36" s="256" t="s">
        <v>358</v>
      </c>
      <c r="I36" s="257">
        <f>(14169/22*11)*18%</f>
        <v>1275.21</v>
      </c>
      <c r="J36" s="258" t="s">
        <v>361</v>
      </c>
      <c r="K36" s="236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24" s="230" customFormat="1" ht="28.8">
      <c r="A37" s="168"/>
      <c r="B37" s="252" t="s">
        <v>38</v>
      </c>
      <c r="C37" s="253"/>
      <c r="D37" s="254"/>
      <c r="E37" s="253" t="s">
        <v>252</v>
      </c>
      <c r="F37" s="254"/>
      <c r="G37" s="253"/>
      <c r="H37" s="256" t="s">
        <v>358</v>
      </c>
      <c r="I37" s="257">
        <f>(14169/22*11)*1.5%</f>
        <v>106.2675</v>
      </c>
      <c r="J37" s="258" t="s">
        <v>362</v>
      </c>
      <c r="K37" s="236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s="230" customFormat="1" ht="28.8">
      <c r="A38" s="168"/>
      <c r="B38" s="252" t="s">
        <v>38</v>
      </c>
      <c r="C38" s="253"/>
      <c r="D38" s="254"/>
      <c r="E38" s="253" t="s">
        <v>252</v>
      </c>
      <c r="F38" s="254"/>
      <c r="G38" s="253"/>
      <c r="H38" s="256" t="s">
        <v>359</v>
      </c>
      <c r="I38" s="257">
        <f>14169/22*11-(14169/22*11)*19.5%</f>
        <v>5703.0225</v>
      </c>
      <c r="J38" s="258" t="s">
        <v>372</v>
      </c>
      <c r="K38" s="236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s="230" customFormat="1" ht="28.8">
      <c r="A39" s="168"/>
      <c r="B39" s="252" t="s">
        <v>38</v>
      </c>
      <c r="C39" s="253"/>
      <c r="D39" s="254"/>
      <c r="E39" s="253" t="s">
        <v>252</v>
      </c>
      <c r="F39" s="254"/>
      <c r="G39" s="253"/>
      <c r="H39" s="256" t="s">
        <v>359</v>
      </c>
      <c r="I39" s="257">
        <f>(14169/22*11)*18%</f>
        <v>1275.21</v>
      </c>
      <c r="J39" s="258" t="s">
        <v>373</v>
      </c>
      <c r="K39" s="236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s="230" customFormat="1" ht="28.8">
      <c r="A40" s="168"/>
      <c r="B40" s="252" t="s">
        <v>38</v>
      </c>
      <c r="C40" s="253"/>
      <c r="D40" s="254"/>
      <c r="E40" s="253" t="s">
        <v>252</v>
      </c>
      <c r="F40" s="254"/>
      <c r="G40" s="253"/>
      <c r="H40" s="256" t="s">
        <v>359</v>
      </c>
      <c r="I40" s="257">
        <f>(14169/22*11)*1.5%</f>
        <v>106.2675</v>
      </c>
      <c r="J40" s="258" t="s">
        <v>374</v>
      </c>
      <c r="K40" s="236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s="228" customFormat="1" ht="43.2">
      <c r="A41" s="168"/>
      <c r="B41" s="252" t="s">
        <v>41</v>
      </c>
      <c r="C41" s="253" t="s">
        <v>249</v>
      </c>
      <c r="D41" s="254">
        <v>42507</v>
      </c>
      <c r="E41" s="253" t="s">
        <v>253</v>
      </c>
      <c r="F41" s="254">
        <v>42507</v>
      </c>
      <c r="G41" s="255" t="s">
        <v>417</v>
      </c>
      <c r="H41" s="256" t="s">
        <v>305</v>
      </c>
      <c r="I41" s="257">
        <f>14169/21*10-(14169/21*10)*19.5%</f>
        <v>5431.45</v>
      </c>
      <c r="J41" s="258" t="s">
        <v>313</v>
      </c>
      <c r="K41" s="236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s="230" customFormat="1" ht="28.8">
      <c r="A42" s="168"/>
      <c r="B42" s="252" t="s">
        <v>41</v>
      </c>
      <c r="C42" s="253"/>
      <c r="D42" s="254"/>
      <c r="E42" s="253" t="s">
        <v>253</v>
      </c>
      <c r="F42" s="254"/>
      <c r="G42" s="253"/>
      <c r="H42" s="256" t="s">
        <v>305</v>
      </c>
      <c r="I42" s="257">
        <f>(14169/21*10)*18%</f>
        <v>1214.4857142857143</v>
      </c>
      <c r="J42" s="258" t="s">
        <v>315</v>
      </c>
      <c r="K42" s="236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s="230" customFormat="1" ht="28.8">
      <c r="A43" s="168"/>
      <c r="B43" s="252" t="s">
        <v>41</v>
      </c>
      <c r="C43" s="253"/>
      <c r="D43" s="254"/>
      <c r="E43" s="253" t="s">
        <v>253</v>
      </c>
      <c r="F43" s="254"/>
      <c r="G43" s="253"/>
      <c r="H43" s="256" t="s">
        <v>305</v>
      </c>
      <c r="I43" s="257">
        <f>(14169/21*10)*1.5%</f>
        <v>101.20714285714286</v>
      </c>
      <c r="J43" s="258" t="s">
        <v>314</v>
      </c>
      <c r="K43" s="236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s="230" customFormat="1" ht="28.8">
      <c r="A44" s="168"/>
      <c r="B44" s="252" t="s">
        <v>41</v>
      </c>
      <c r="C44" s="253"/>
      <c r="D44" s="254"/>
      <c r="E44" s="253" t="s">
        <v>253</v>
      </c>
      <c r="F44" s="254"/>
      <c r="G44" s="253"/>
      <c r="H44" s="256" t="s">
        <v>307</v>
      </c>
      <c r="I44" s="257">
        <f>14169/21*11-(14169/21*11)*19.5%</f>
        <v>5974.5949999999993</v>
      </c>
      <c r="J44" s="258" t="s">
        <v>316</v>
      </c>
      <c r="K44" s="236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s="230" customFormat="1" ht="28.8">
      <c r="A45" s="168"/>
      <c r="B45" s="252" t="s">
        <v>41</v>
      </c>
      <c r="C45" s="253"/>
      <c r="D45" s="254"/>
      <c r="E45" s="253" t="s">
        <v>253</v>
      </c>
      <c r="F45" s="254"/>
      <c r="G45" s="253"/>
      <c r="H45" s="256" t="s">
        <v>307</v>
      </c>
      <c r="I45" s="257">
        <f>(14169/21*11)*18%</f>
        <v>1335.9342857142856</v>
      </c>
      <c r="J45" s="258" t="s">
        <v>317</v>
      </c>
      <c r="K45" s="236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s="230" customFormat="1" ht="28.8">
      <c r="A46" s="168"/>
      <c r="B46" s="252" t="s">
        <v>41</v>
      </c>
      <c r="C46" s="253"/>
      <c r="D46" s="254"/>
      <c r="E46" s="253" t="s">
        <v>253</v>
      </c>
      <c r="F46" s="254"/>
      <c r="G46" s="253"/>
      <c r="H46" s="256" t="s">
        <v>307</v>
      </c>
      <c r="I46" s="257">
        <f>(14169/21*11)*1.5%</f>
        <v>111.32785714285713</v>
      </c>
      <c r="J46" s="258" t="s">
        <v>318</v>
      </c>
      <c r="K46" s="236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s="230" customFormat="1" ht="28.8">
      <c r="A47" s="168"/>
      <c r="B47" s="252" t="s">
        <v>41</v>
      </c>
      <c r="C47" s="253"/>
      <c r="D47" s="254"/>
      <c r="E47" s="253" t="s">
        <v>253</v>
      </c>
      <c r="F47" s="254"/>
      <c r="G47" s="253"/>
      <c r="H47" s="256" t="s">
        <v>331</v>
      </c>
      <c r="I47" s="257">
        <f>14169/21*10-(14169/21*10)*19.5%</f>
        <v>5431.45</v>
      </c>
      <c r="J47" s="258" t="s">
        <v>337</v>
      </c>
      <c r="K47" s="236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s="230" customFormat="1" ht="28.8">
      <c r="A48" s="168"/>
      <c r="B48" s="252" t="s">
        <v>41</v>
      </c>
      <c r="C48" s="253"/>
      <c r="D48" s="254"/>
      <c r="E48" s="253" t="s">
        <v>253</v>
      </c>
      <c r="F48" s="254"/>
      <c r="G48" s="253"/>
      <c r="H48" s="256" t="s">
        <v>331</v>
      </c>
      <c r="I48" s="257">
        <f>(14169/21*10)*18%</f>
        <v>1214.4857142857143</v>
      </c>
      <c r="J48" s="258" t="s">
        <v>338</v>
      </c>
      <c r="K48" s="236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230" customFormat="1" ht="28.8">
      <c r="A49" s="168"/>
      <c r="B49" s="252" t="s">
        <v>41</v>
      </c>
      <c r="C49" s="253"/>
      <c r="D49" s="254"/>
      <c r="E49" s="253" t="s">
        <v>253</v>
      </c>
      <c r="F49" s="254"/>
      <c r="G49" s="253"/>
      <c r="H49" s="256" t="s">
        <v>331</v>
      </c>
      <c r="I49" s="257">
        <f>(14169/21*10)*1.5%</f>
        <v>101.20714285714286</v>
      </c>
      <c r="J49" s="258" t="s">
        <v>339</v>
      </c>
      <c r="K49" s="236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230" customFormat="1" ht="28.8">
      <c r="A50" s="168"/>
      <c r="B50" s="252" t="s">
        <v>41</v>
      </c>
      <c r="C50" s="253"/>
      <c r="D50" s="254"/>
      <c r="E50" s="253" t="s">
        <v>253</v>
      </c>
      <c r="F50" s="254"/>
      <c r="G50" s="253"/>
      <c r="H50" s="256" t="s">
        <v>332</v>
      </c>
      <c r="I50" s="257">
        <f>14169/21*11-(14169/21*11)*19.5%</f>
        <v>5974.5949999999993</v>
      </c>
      <c r="J50" s="258" t="s">
        <v>348</v>
      </c>
      <c r="K50" s="236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230" customFormat="1" ht="28.8">
      <c r="A51" s="168"/>
      <c r="B51" s="252" t="s">
        <v>41</v>
      </c>
      <c r="C51" s="253"/>
      <c r="D51" s="254"/>
      <c r="E51" s="253" t="s">
        <v>253</v>
      </c>
      <c r="F51" s="254"/>
      <c r="G51" s="253"/>
      <c r="H51" s="256" t="s">
        <v>332</v>
      </c>
      <c r="I51" s="257">
        <f>(14169/21*11)*18%</f>
        <v>1335.9342857142856</v>
      </c>
      <c r="J51" s="258" t="s">
        <v>350</v>
      </c>
      <c r="K51" s="236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230" customFormat="1" ht="28.8">
      <c r="A52" s="168"/>
      <c r="B52" s="252" t="s">
        <v>41</v>
      </c>
      <c r="C52" s="253"/>
      <c r="D52" s="254"/>
      <c r="E52" s="253" t="s">
        <v>253</v>
      </c>
      <c r="F52" s="254"/>
      <c r="G52" s="253"/>
      <c r="H52" s="256" t="s">
        <v>332</v>
      </c>
      <c r="I52" s="257">
        <f>(14169/21*11)*1.5%</f>
        <v>111.32785714285713</v>
      </c>
      <c r="J52" s="258" t="s">
        <v>349</v>
      </c>
      <c r="K52" s="236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1:24" s="230" customFormat="1" ht="28.8">
      <c r="A53" s="168"/>
      <c r="B53" s="252" t="s">
        <v>41</v>
      </c>
      <c r="C53" s="253"/>
      <c r="D53" s="254"/>
      <c r="E53" s="253" t="s">
        <v>253</v>
      </c>
      <c r="F53" s="254"/>
      <c r="G53" s="253"/>
      <c r="H53" s="256" t="s">
        <v>358</v>
      </c>
      <c r="I53" s="257">
        <f>14169/22*11-(14169/22*11)*19.5%</f>
        <v>5703.0225</v>
      </c>
      <c r="J53" s="258" t="s">
        <v>363</v>
      </c>
      <c r="K53" s="236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4" s="230" customFormat="1" ht="28.8">
      <c r="A54" s="168"/>
      <c r="B54" s="252" t="s">
        <v>41</v>
      </c>
      <c r="C54" s="253"/>
      <c r="D54" s="254"/>
      <c r="E54" s="253" t="s">
        <v>253</v>
      </c>
      <c r="F54" s="254"/>
      <c r="G54" s="253"/>
      <c r="H54" s="256" t="s">
        <v>358</v>
      </c>
      <c r="I54" s="257">
        <f>(14169/22*11)*18%</f>
        <v>1275.21</v>
      </c>
      <c r="J54" s="258" t="s">
        <v>364</v>
      </c>
      <c r="K54" s="236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</row>
    <row r="55" spans="1:24" s="230" customFormat="1" ht="28.8">
      <c r="A55" s="168"/>
      <c r="B55" s="252" t="s">
        <v>41</v>
      </c>
      <c r="C55" s="253"/>
      <c r="D55" s="254"/>
      <c r="E55" s="253" t="s">
        <v>253</v>
      </c>
      <c r="F55" s="254"/>
      <c r="G55" s="253"/>
      <c r="H55" s="256" t="s">
        <v>358</v>
      </c>
      <c r="I55" s="257">
        <f>(14169/22*11)*1.5%</f>
        <v>106.2675</v>
      </c>
      <c r="J55" s="258" t="s">
        <v>365</v>
      </c>
      <c r="K55" s="236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</row>
    <row r="56" spans="1:24" s="230" customFormat="1" ht="28.8">
      <c r="A56" s="168"/>
      <c r="B56" s="252" t="s">
        <v>41</v>
      </c>
      <c r="C56" s="253"/>
      <c r="D56" s="254"/>
      <c r="E56" s="253" t="s">
        <v>253</v>
      </c>
      <c r="F56" s="254"/>
      <c r="G56" s="253"/>
      <c r="H56" s="256" t="s">
        <v>359</v>
      </c>
      <c r="I56" s="257">
        <f>14169/22*11-(14169/22*11)*19.5%</f>
        <v>5703.0225</v>
      </c>
      <c r="J56" s="258" t="s">
        <v>375</v>
      </c>
      <c r="K56" s="236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</row>
    <row r="57" spans="1:24" s="230" customFormat="1" ht="28.8">
      <c r="A57" s="168"/>
      <c r="B57" s="252" t="s">
        <v>41</v>
      </c>
      <c r="C57" s="253"/>
      <c r="D57" s="254"/>
      <c r="E57" s="253" t="s">
        <v>253</v>
      </c>
      <c r="F57" s="254"/>
      <c r="G57" s="253"/>
      <c r="H57" s="256" t="s">
        <v>359</v>
      </c>
      <c r="I57" s="257">
        <f>(14169/22*11)*18%</f>
        <v>1275.21</v>
      </c>
      <c r="J57" s="258" t="s">
        <v>376</v>
      </c>
      <c r="K57" s="236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</row>
    <row r="58" spans="1:24" s="230" customFormat="1" ht="28.8">
      <c r="A58" s="168"/>
      <c r="B58" s="252" t="s">
        <v>41</v>
      </c>
      <c r="C58" s="253"/>
      <c r="D58" s="254"/>
      <c r="E58" s="253" t="s">
        <v>253</v>
      </c>
      <c r="F58" s="254"/>
      <c r="G58" s="253"/>
      <c r="H58" s="256" t="s">
        <v>359</v>
      </c>
      <c r="I58" s="257">
        <f>(14169/22*11)*1.5%</f>
        <v>106.2675</v>
      </c>
      <c r="J58" s="258" t="s">
        <v>377</v>
      </c>
      <c r="K58" s="236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</row>
    <row r="59" spans="1:24" s="228" customFormat="1" ht="43.2">
      <c r="A59" s="168"/>
      <c r="B59" s="252" t="s">
        <v>42</v>
      </c>
      <c r="C59" s="253" t="s">
        <v>250</v>
      </c>
      <c r="D59" s="254">
        <v>42507</v>
      </c>
      <c r="E59" s="253" t="s">
        <v>254</v>
      </c>
      <c r="F59" s="254">
        <v>42507</v>
      </c>
      <c r="G59" s="253" t="s">
        <v>258</v>
      </c>
      <c r="H59" s="256" t="s">
        <v>305</v>
      </c>
      <c r="I59" s="257">
        <f>14169/21*10-(14169/21*10)*19.5%</f>
        <v>5431.45</v>
      </c>
      <c r="J59" s="258" t="s">
        <v>319</v>
      </c>
      <c r="K59" s="245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</row>
    <row r="60" spans="1:24" s="230" customFormat="1" ht="28.8">
      <c r="A60" s="168"/>
      <c r="B60" s="252" t="s">
        <v>42</v>
      </c>
      <c r="C60" s="253"/>
      <c r="D60" s="254"/>
      <c r="E60" s="253" t="s">
        <v>254</v>
      </c>
      <c r="F60" s="254"/>
      <c r="G60" s="253"/>
      <c r="H60" s="256" t="s">
        <v>305</v>
      </c>
      <c r="I60" s="257">
        <f>(14169/21*10)*18%</f>
        <v>1214.4857142857143</v>
      </c>
      <c r="J60" s="258" t="s">
        <v>321</v>
      </c>
      <c r="K60" s="232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</row>
    <row r="61" spans="1:24" s="230" customFormat="1" ht="28.8">
      <c r="A61" s="168"/>
      <c r="B61" s="252" t="s">
        <v>42</v>
      </c>
      <c r="C61" s="253"/>
      <c r="D61" s="254"/>
      <c r="E61" s="253" t="s">
        <v>254</v>
      </c>
      <c r="F61" s="254"/>
      <c r="G61" s="253"/>
      <c r="H61" s="256" t="s">
        <v>305</v>
      </c>
      <c r="I61" s="257">
        <f>(14169/21*10)*1.5%</f>
        <v>101.20714285714286</v>
      </c>
      <c r="J61" s="258" t="s">
        <v>320</v>
      </c>
      <c r="K61" s="232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</row>
    <row r="62" spans="1:24" s="230" customFormat="1" ht="28.8">
      <c r="A62" s="168"/>
      <c r="B62" s="252" t="s">
        <v>42</v>
      </c>
      <c r="C62" s="253"/>
      <c r="D62" s="254"/>
      <c r="E62" s="253" t="s">
        <v>254</v>
      </c>
      <c r="F62" s="254"/>
      <c r="G62" s="253"/>
      <c r="H62" s="256" t="s">
        <v>307</v>
      </c>
      <c r="I62" s="257">
        <f>14169/21*11-(14169/21*11)*19.5%</f>
        <v>5974.5949999999993</v>
      </c>
      <c r="J62" s="258" t="s">
        <v>322</v>
      </c>
      <c r="K62" s="232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</row>
    <row r="63" spans="1:24" s="230" customFormat="1" ht="28.8">
      <c r="A63" s="168"/>
      <c r="B63" s="252" t="s">
        <v>42</v>
      </c>
      <c r="C63" s="253"/>
      <c r="D63" s="254"/>
      <c r="E63" s="253" t="s">
        <v>254</v>
      </c>
      <c r="F63" s="254"/>
      <c r="G63" s="253"/>
      <c r="H63" s="256" t="s">
        <v>307</v>
      </c>
      <c r="I63" s="257">
        <f>(14169/21*11)*18%</f>
        <v>1335.9342857142856</v>
      </c>
      <c r="J63" s="258" t="s">
        <v>323</v>
      </c>
      <c r="K63" s="232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</row>
    <row r="64" spans="1:24" s="230" customFormat="1" ht="28.8">
      <c r="A64" s="168"/>
      <c r="B64" s="252" t="s">
        <v>42</v>
      </c>
      <c r="C64" s="253"/>
      <c r="D64" s="254"/>
      <c r="E64" s="253" t="s">
        <v>254</v>
      </c>
      <c r="F64" s="254"/>
      <c r="G64" s="253"/>
      <c r="H64" s="256" t="s">
        <v>307</v>
      </c>
      <c r="I64" s="257">
        <f>(14169/21*11)*1.5%</f>
        <v>111.32785714285713</v>
      </c>
      <c r="J64" s="258" t="s">
        <v>324</v>
      </c>
      <c r="K64" s="232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</row>
    <row r="65" spans="1:24" s="230" customFormat="1" ht="28.8">
      <c r="A65" s="168"/>
      <c r="B65" s="252" t="s">
        <v>42</v>
      </c>
      <c r="C65" s="253"/>
      <c r="D65" s="254"/>
      <c r="E65" s="253" t="s">
        <v>254</v>
      </c>
      <c r="F65" s="254"/>
      <c r="G65" s="253"/>
      <c r="H65" s="256" t="s">
        <v>331</v>
      </c>
      <c r="I65" s="257">
        <f>14169/21*10-(14169/21*10)*19.5%</f>
        <v>5431.45</v>
      </c>
      <c r="J65" s="258" t="s">
        <v>343</v>
      </c>
      <c r="K65" s="232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</row>
    <row r="66" spans="1:24" s="230" customFormat="1" ht="28.8">
      <c r="A66" s="168"/>
      <c r="B66" s="252" t="s">
        <v>42</v>
      </c>
      <c r="C66" s="253"/>
      <c r="D66" s="254"/>
      <c r="E66" s="253" t="s">
        <v>254</v>
      </c>
      <c r="F66" s="254"/>
      <c r="G66" s="253"/>
      <c r="H66" s="256" t="s">
        <v>331</v>
      </c>
      <c r="I66" s="257">
        <f>(14169/21*10)*18%</f>
        <v>1214.4857142857143</v>
      </c>
      <c r="J66" s="258" t="s">
        <v>335</v>
      </c>
      <c r="K66" s="232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</row>
    <row r="67" spans="1:24" s="230" customFormat="1" ht="28.8">
      <c r="A67" s="168"/>
      <c r="B67" s="252" t="s">
        <v>42</v>
      </c>
      <c r="C67" s="253"/>
      <c r="D67" s="254"/>
      <c r="E67" s="253" t="s">
        <v>254</v>
      </c>
      <c r="F67" s="254"/>
      <c r="G67" s="253"/>
      <c r="H67" s="256" t="s">
        <v>331</v>
      </c>
      <c r="I67" s="257">
        <f>(14169/21*10)*1.5%</f>
        <v>101.20714285714286</v>
      </c>
      <c r="J67" s="258" t="s">
        <v>344</v>
      </c>
      <c r="K67" s="232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</row>
    <row r="68" spans="1:24" s="230" customFormat="1" ht="28.8">
      <c r="A68" s="168"/>
      <c r="B68" s="252" t="s">
        <v>42</v>
      </c>
      <c r="C68" s="253"/>
      <c r="D68" s="254"/>
      <c r="E68" s="253" t="s">
        <v>254</v>
      </c>
      <c r="F68" s="254"/>
      <c r="G68" s="253"/>
      <c r="H68" s="256" t="s">
        <v>332</v>
      </c>
      <c r="I68" s="257">
        <f>14169/21*11-(14169/21*11)*19.5%</f>
        <v>5974.5949999999993</v>
      </c>
      <c r="J68" s="258" t="s">
        <v>351</v>
      </c>
      <c r="K68" s="232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1:24" s="230" customFormat="1" ht="28.8">
      <c r="A69" s="168"/>
      <c r="B69" s="252" t="s">
        <v>42</v>
      </c>
      <c r="C69" s="253"/>
      <c r="D69" s="254"/>
      <c r="E69" s="253" t="s">
        <v>254</v>
      </c>
      <c r="F69" s="254"/>
      <c r="G69" s="253"/>
      <c r="H69" s="256" t="s">
        <v>332</v>
      </c>
      <c r="I69" s="257">
        <f>(14169/21*11)*18%</f>
        <v>1335.9342857142856</v>
      </c>
      <c r="J69" s="258" t="s">
        <v>353</v>
      </c>
      <c r="K69" s="232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</row>
    <row r="70" spans="1:24" s="230" customFormat="1" ht="28.8">
      <c r="A70" s="168"/>
      <c r="B70" s="252" t="s">
        <v>42</v>
      </c>
      <c r="C70" s="253"/>
      <c r="D70" s="254"/>
      <c r="E70" s="253" t="s">
        <v>254</v>
      </c>
      <c r="F70" s="254"/>
      <c r="G70" s="253"/>
      <c r="H70" s="256" t="s">
        <v>332</v>
      </c>
      <c r="I70" s="257">
        <f>(14169/21*11)*1.5%</f>
        <v>111.32785714285713</v>
      </c>
      <c r="J70" s="258" t="s">
        <v>352</v>
      </c>
      <c r="K70" s="232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</row>
    <row r="71" spans="1:24" s="230" customFormat="1" ht="28.8">
      <c r="A71" s="168"/>
      <c r="B71" s="252" t="s">
        <v>42</v>
      </c>
      <c r="C71" s="253"/>
      <c r="D71" s="254"/>
      <c r="E71" s="253" t="s">
        <v>254</v>
      </c>
      <c r="F71" s="254"/>
      <c r="G71" s="253"/>
      <c r="H71" s="256" t="s">
        <v>358</v>
      </c>
      <c r="I71" s="259">
        <f>14169/22*11-(14169/22*11)*19.5%</f>
        <v>5703.0225</v>
      </c>
      <c r="J71" s="258" t="s">
        <v>366</v>
      </c>
      <c r="K71" s="245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</row>
    <row r="72" spans="1:24" s="230" customFormat="1" ht="28.8">
      <c r="A72" s="168"/>
      <c r="B72" s="252" t="s">
        <v>42</v>
      </c>
      <c r="C72" s="253"/>
      <c r="D72" s="254"/>
      <c r="E72" s="253" t="s">
        <v>254</v>
      </c>
      <c r="F72" s="254"/>
      <c r="G72" s="253"/>
      <c r="H72" s="256" t="s">
        <v>358</v>
      </c>
      <c r="I72" s="259">
        <f>(14169/22*11)*18%</f>
        <v>1275.21</v>
      </c>
      <c r="J72" s="258" t="s">
        <v>367</v>
      </c>
      <c r="K72" s="232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</row>
    <row r="73" spans="1:24" s="230" customFormat="1" ht="28.8">
      <c r="A73" s="168"/>
      <c r="B73" s="252" t="s">
        <v>42</v>
      </c>
      <c r="C73" s="253"/>
      <c r="D73" s="254"/>
      <c r="E73" s="253" t="s">
        <v>254</v>
      </c>
      <c r="F73" s="254"/>
      <c r="G73" s="253"/>
      <c r="H73" s="256" t="s">
        <v>358</v>
      </c>
      <c r="I73" s="259">
        <f>(14169/22*11)*1.5%</f>
        <v>106.2675</v>
      </c>
      <c r="J73" s="258" t="s">
        <v>368</v>
      </c>
      <c r="K73" s="232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</row>
    <row r="74" spans="1:24" s="230" customFormat="1" ht="28.8">
      <c r="A74" s="168"/>
      <c r="B74" s="252" t="s">
        <v>42</v>
      </c>
      <c r="C74" s="253"/>
      <c r="D74" s="254"/>
      <c r="E74" s="253" t="s">
        <v>254</v>
      </c>
      <c r="F74" s="254"/>
      <c r="G74" s="253"/>
      <c r="H74" s="256" t="s">
        <v>359</v>
      </c>
      <c r="I74" s="259">
        <f>14169/22*11-(14169/22*11)*19.5%</f>
        <v>5703.0225</v>
      </c>
      <c r="J74" s="258" t="s">
        <v>378</v>
      </c>
      <c r="K74" s="245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</row>
    <row r="75" spans="1:24" s="230" customFormat="1" ht="28.8">
      <c r="A75" s="168"/>
      <c r="B75" s="252" t="s">
        <v>42</v>
      </c>
      <c r="C75" s="253"/>
      <c r="D75" s="254"/>
      <c r="E75" s="253" t="s">
        <v>254</v>
      </c>
      <c r="F75" s="254"/>
      <c r="G75" s="253"/>
      <c r="H75" s="256" t="s">
        <v>359</v>
      </c>
      <c r="I75" s="259">
        <f>(14169/22*11)*18%</f>
        <v>1275.21</v>
      </c>
      <c r="J75" s="258" t="s">
        <v>379</v>
      </c>
      <c r="K75" s="232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</row>
    <row r="76" spans="1:24" s="230" customFormat="1" ht="28.8">
      <c r="A76" s="168"/>
      <c r="B76" s="252" t="s">
        <v>42</v>
      </c>
      <c r="C76" s="253"/>
      <c r="D76" s="254"/>
      <c r="E76" s="253" t="s">
        <v>254</v>
      </c>
      <c r="F76" s="254"/>
      <c r="G76" s="253"/>
      <c r="H76" s="256" t="s">
        <v>359</v>
      </c>
      <c r="I76" s="259">
        <f>(14169/22*11)*1.5%</f>
        <v>106.2675</v>
      </c>
      <c r="J76" s="258" t="s">
        <v>380</v>
      </c>
      <c r="K76" s="232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</row>
    <row r="77" spans="1:24" s="228" customFormat="1" ht="28.8">
      <c r="A77" s="168"/>
      <c r="B77" s="252" t="s">
        <v>145</v>
      </c>
      <c r="C77" s="253" t="s">
        <v>251</v>
      </c>
      <c r="D77" s="254">
        <v>29205</v>
      </c>
      <c r="E77" s="253" t="s">
        <v>255</v>
      </c>
      <c r="F77" s="254">
        <v>29205</v>
      </c>
      <c r="G77" s="253" t="s">
        <v>259</v>
      </c>
      <c r="H77" s="256" t="s">
        <v>305</v>
      </c>
      <c r="I77" s="257">
        <f>9735/21*10-(9735/21*10)*19.5%</f>
        <v>3731.7499999999995</v>
      </c>
      <c r="J77" s="258" t="s">
        <v>325</v>
      </c>
      <c r="K77" s="162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</row>
    <row r="78" spans="1:24" s="230" customFormat="1" ht="28.8">
      <c r="A78" s="168"/>
      <c r="B78" s="252" t="s">
        <v>145</v>
      </c>
      <c r="C78" s="253"/>
      <c r="D78" s="254"/>
      <c r="E78" s="253" t="s">
        <v>255</v>
      </c>
      <c r="F78" s="254"/>
      <c r="G78" s="253"/>
      <c r="H78" s="256" t="s">
        <v>305</v>
      </c>
      <c r="I78" s="257">
        <f>(9735/21*10)*18%</f>
        <v>834.42857142857133</v>
      </c>
      <c r="J78" s="258" t="s">
        <v>326</v>
      </c>
      <c r="K78" s="232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</row>
    <row r="79" spans="1:24" s="230" customFormat="1" ht="28.8">
      <c r="A79" s="168"/>
      <c r="B79" s="252" t="s">
        <v>145</v>
      </c>
      <c r="C79" s="253"/>
      <c r="D79" s="254"/>
      <c r="E79" s="253" t="s">
        <v>255</v>
      </c>
      <c r="F79" s="254"/>
      <c r="G79" s="253"/>
      <c r="H79" s="256" t="s">
        <v>305</v>
      </c>
      <c r="I79" s="257">
        <f>(9735/21*10)*1.5%</f>
        <v>69.535714285714278</v>
      </c>
      <c r="J79" s="258" t="s">
        <v>327</v>
      </c>
      <c r="K79" s="23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</row>
    <row r="80" spans="1:24" s="230" customFormat="1" ht="28.8">
      <c r="A80" s="168"/>
      <c r="B80" s="252" t="s">
        <v>145</v>
      </c>
      <c r="C80" s="253"/>
      <c r="D80" s="254"/>
      <c r="E80" s="253" t="s">
        <v>255</v>
      </c>
      <c r="F80" s="254"/>
      <c r="G80" s="253"/>
      <c r="H80" s="256" t="s">
        <v>307</v>
      </c>
      <c r="I80" s="257">
        <f>9735/21*11-(9735/21*11)*19.5%</f>
        <v>4104.9249999999993</v>
      </c>
      <c r="J80" s="258" t="s">
        <v>328</v>
      </c>
      <c r="K80" s="232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</row>
    <row r="81" spans="1:24" s="230" customFormat="1" ht="28.8">
      <c r="A81" s="168"/>
      <c r="B81" s="252" t="s">
        <v>145</v>
      </c>
      <c r="C81" s="253"/>
      <c r="D81" s="254"/>
      <c r="E81" s="253" t="s">
        <v>255</v>
      </c>
      <c r="F81" s="254"/>
      <c r="G81" s="253"/>
      <c r="H81" s="256" t="s">
        <v>307</v>
      </c>
      <c r="I81" s="257">
        <f>(9735/21*11)*18%</f>
        <v>917.8714285714284</v>
      </c>
      <c r="J81" s="258" t="s">
        <v>329</v>
      </c>
      <c r="K81" s="232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</row>
    <row r="82" spans="1:24" s="230" customFormat="1" ht="28.8">
      <c r="A82" s="168"/>
      <c r="B82" s="252" t="s">
        <v>145</v>
      </c>
      <c r="C82" s="253"/>
      <c r="D82" s="254"/>
      <c r="E82" s="253" t="s">
        <v>255</v>
      </c>
      <c r="F82" s="254"/>
      <c r="G82" s="253"/>
      <c r="H82" s="256" t="s">
        <v>307</v>
      </c>
      <c r="I82" s="257">
        <f>(9735/21*11)*1.5%</f>
        <v>76.4892857142857</v>
      </c>
      <c r="J82" s="258" t="s">
        <v>330</v>
      </c>
      <c r="K82" s="232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</row>
    <row r="83" spans="1:24" s="230" customFormat="1" ht="28.8">
      <c r="A83" s="168"/>
      <c r="B83" s="252" t="s">
        <v>145</v>
      </c>
      <c r="C83" s="253"/>
      <c r="D83" s="254"/>
      <c r="E83" s="253" t="s">
        <v>255</v>
      </c>
      <c r="F83" s="254"/>
      <c r="G83" s="253"/>
      <c r="H83" s="256" t="s">
        <v>331</v>
      </c>
      <c r="I83" s="257">
        <f>9735/21*10-(9735/21*10)*19.5%</f>
        <v>3731.7499999999995</v>
      </c>
      <c r="J83" s="258" t="s">
        <v>340</v>
      </c>
      <c r="K83" s="23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</row>
    <row r="84" spans="1:24" s="230" customFormat="1" ht="28.8">
      <c r="A84" s="168"/>
      <c r="B84" s="252" t="s">
        <v>145</v>
      </c>
      <c r="C84" s="253"/>
      <c r="D84" s="254"/>
      <c r="E84" s="253" t="s">
        <v>255</v>
      </c>
      <c r="F84" s="254"/>
      <c r="G84" s="253"/>
      <c r="H84" s="256" t="s">
        <v>331</v>
      </c>
      <c r="I84" s="257">
        <f>(9735/21*10)*18%</f>
        <v>834.42857142857133</v>
      </c>
      <c r="J84" s="258" t="s">
        <v>341</v>
      </c>
      <c r="K84" s="232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</row>
    <row r="85" spans="1:24" s="230" customFormat="1" ht="28.8">
      <c r="A85" s="168"/>
      <c r="B85" s="252" t="s">
        <v>145</v>
      </c>
      <c r="C85" s="253"/>
      <c r="D85" s="254"/>
      <c r="E85" s="253" t="s">
        <v>255</v>
      </c>
      <c r="F85" s="254"/>
      <c r="G85" s="253"/>
      <c r="H85" s="256" t="s">
        <v>331</v>
      </c>
      <c r="I85" s="257">
        <f>(9735/21*10)*1.5%</f>
        <v>69.535714285714278</v>
      </c>
      <c r="J85" s="258" t="s">
        <v>342</v>
      </c>
      <c r="K85" s="232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</row>
    <row r="86" spans="1:24" s="230" customFormat="1" ht="28.8">
      <c r="A86" s="168"/>
      <c r="B86" s="252" t="s">
        <v>145</v>
      </c>
      <c r="C86" s="253"/>
      <c r="D86" s="254"/>
      <c r="E86" s="253" t="s">
        <v>255</v>
      </c>
      <c r="F86" s="254"/>
      <c r="G86" s="253"/>
      <c r="H86" s="256" t="s">
        <v>332</v>
      </c>
      <c r="I86" s="257">
        <f>9735/21*11-(9735/21*11)*19.5%</f>
        <v>4104.9249999999993</v>
      </c>
      <c r="J86" s="258" t="s">
        <v>354</v>
      </c>
      <c r="K86" s="23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</row>
    <row r="87" spans="1:24" s="230" customFormat="1" ht="28.8">
      <c r="A87" s="168"/>
      <c r="B87" s="252" t="s">
        <v>145</v>
      </c>
      <c r="C87" s="253"/>
      <c r="D87" s="254"/>
      <c r="E87" s="253" t="s">
        <v>255</v>
      </c>
      <c r="F87" s="254"/>
      <c r="G87" s="253"/>
      <c r="H87" s="256" t="s">
        <v>332</v>
      </c>
      <c r="I87" s="257">
        <f>(9735/21*11)*18%</f>
        <v>917.8714285714284</v>
      </c>
      <c r="J87" s="258" t="s">
        <v>356</v>
      </c>
      <c r="K87" s="232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</row>
    <row r="88" spans="1:24" s="230" customFormat="1" ht="28.8">
      <c r="A88" s="168"/>
      <c r="B88" s="252" t="s">
        <v>145</v>
      </c>
      <c r="C88" s="253"/>
      <c r="D88" s="254"/>
      <c r="E88" s="253" t="s">
        <v>255</v>
      </c>
      <c r="F88" s="254"/>
      <c r="G88" s="253"/>
      <c r="H88" s="256" t="s">
        <v>332</v>
      </c>
      <c r="I88" s="257">
        <f>(9735/21*11)*1.5%</f>
        <v>76.4892857142857</v>
      </c>
      <c r="J88" s="258" t="s">
        <v>355</v>
      </c>
      <c r="K88" s="232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</row>
    <row r="89" spans="1:24" s="230" customFormat="1" ht="28.8">
      <c r="A89" s="168"/>
      <c r="B89" s="252" t="s">
        <v>145</v>
      </c>
      <c r="C89" s="253"/>
      <c r="D89" s="254"/>
      <c r="E89" s="253" t="s">
        <v>255</v>
      </c>
      <c r="F89" s="254"/>
      <c r="G89" s="253"/>
      <c r="H89" s="256" t="s">
        <v>358</v>
      </c>
      <c r="I89" s="257">
        <f>9735/22*11-(9735/22*11)*19.5%</f>
        <v>3918.3375000000001</v>
      </c>
      <c r="J89" s="258" t="s">
        <v>369</v>
      </c>
      <c r="K89" s="232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</row>
    <row r="90" spans="1:24" s="230" customFormat="1" ht="28.8">
      <c r="A90" s="168"/>
      <c r="B90" s="252" t="s">
        <v>145</v>
      </c>
      <c r="C90" s="253"/>
      <c r="D90" s="254"/>
      <c r="E90" s="253" t="s">
        <v>255</v>
      </c>
      <c r="F90" s="254"/>
      <c r="G90" s="253"/>
      <c r="H90" s="256" t="s">
        <v>358</v>
      </c>
      <c r="I90" s="257">
        <f>(9735/22*11)*18%</f>
        <v>876.15</v>
      </c>
      <c r="J90" s="258" t="s">
        <v>370</v>
      </c>
      <c r="K90" s="23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</row>
    <row r="91" spans="1:24" s="230" customFormat="1" ht="28.8">
      <c r="A91" s="168"/>
      <c r="B91" s="252" t="s">
        <v>145</v>
      </c>
      <c r="C91" s="253"/>
      <c r="D91" s="254"/>
      <c r="E91" s="253" t="s">
        <v>255</v>
      </c>
      <c r="F91" s="254"/>
      <c r="G91" s="253"/>
      <c r="H91" s="256" t="s">
        <v>358</v>
      </c>
      <c r="I91" s="257">
        <f>(9735/22*11)*1.5%</f>
        <v>73.012500000000003</v>
      </c>
      <c r="J91" s="258" t="s">
        <v>371</v>
      </c>
      <c r="K91" s="232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</row>
    <row r="92" spans="1:24" s="230" customFormat="1" ht="28.8">
      <c r="A92" s="168"/>
      <c r="B92" s="252" t="s">
        <v>145</v>
      </c>
      <c r="C92" s="253"/>
      <c r="D92" s="254"/>
      <c r="E92" s="253" t="s">
        <v>255</v>
      </c>
      <c r="F92" s="254"/>
      <c r="G92" s="253"/>
      <c r="H92" s="256" t="s">
        <v>359</v>
      </c>
      <c r="I92" s="257">
        <f>9735/22*11-(9735/22*11)*19.5%</f>
        <v>3918.3375000000001</v>
      </c>
      <c r="J92" s="258" t="s">
        <v>381</v>
      </c>
      <c r="K92" s="23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</row>
    <row r="93" spans="1:24" s="230" customFormat="1" ht="28.8">
      <c r="A93" s="168"/>
      <c r="B93" s="252" t="s">
        <v>145</v>
      </c>
      <c r="C93" s="253"/>
      <c r="D93" s="254"/>
      <c r="E93" s="253" t="s">
        <v>255</v>
      </c>
      <c r="F93" s="254"/>
      <c r="G93" s="253"/>
      <c r="H93" s="256" t="s">
        <v>359</v>
      </c>
      <c r="I93" s="257">
        <f>(9735/22*11)*18%</f>
        <v>876.15</v>
      </c>
      <c r="J93" s="258" t="s">
        <v>382</v>
      </c>
      <c r="K93" s="232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</row>
    <row r="94" spans="1:24" s="230" customFormat="1" ht="28.8">
      <c r="A94" s="168"/>
      <c r="B94" s="252" t="s">
        <v>145</v>
      </c>
      <c r="C94" s="253"/>
      <c r="D94" s="254"/>
      <c r="E94" s="253" t="s">
        <v>255</v>
      </c>
      <c r="F94" s="254"/>
      <c r="G94" s="253"/>
      <c r="H94" s="256" t="s">
        <v>359</v>
      </c>
      <c r="I94" s="257">
        <f>(9735/22*11)*1.5%</f>
        <v>73.012500000000003</v>
      </c>
      <c r="J94" s="258" t="s">
        <v>383</v>
      </c>
      <c r="K94" s="232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1:24" s="228" customFormat="1" ht="14.4">
      <c r="A95" s="168"/>
      <c r="B95" s="252" t="s">
        <v>49</v>
      </c>
      <c r="C95" s="253" t="s">
        <v>235</v>
      </c>
      <c r="D95" s="254"/>
      <c r="E95" s="253"/>
      <c r="F95" s="260"/>
      <c r="G95" s="253"/>
      <c r="H95" s="261"/>
      <c r="I95" s="262"/>
      <c r="J95" s="253"/>
      <c r="K95" s="16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</row>
    <row r="96" spans="1:24" s="228" customFormat="1" ht="115.2">
      <c r="A96" s="168"/>
      <c r="B96" s="252" t="s">
        <v>51</v>
      </c>
      <c r="C96" s="253" t="s">
        <v>236</v>
      </c>
      <c r="D96" s="254">
        <v>56676</v>
      </c>
      <c r="E96" s="253" t="s">
        <v>268</v>
      </c>
      <c r="F96" s="260">
        <v>56676</v>
      </c>
      <c r="G96" s="261" t="s">
        <v>272</v>
      </c>
      <c r="H96" s="261" t="s">
        <v>267</v>
      </c>
      <c r="I96" s="263">
        <v>56676</v>
      </c>
      <c r="J96" s="261" t="s">
        <v>266</v>
      </c>
      <c r="K96" s="162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</row>
    <row r="97" spans="1:24" s="228" customFormat="1" ht="100.8">
      <c r="A97" s="168"/>
      <c r="B97" s="252" t="s">
        <v>52</v>
      </c>
      <c r="C97" s="253" t="s">
        <v>237</v>
      </c>
      <c r="D97" s="254">
        <v>56676</v>
      </c>
      <c r="E97" s="253" t="s">
        <v>269</v>
      </c>
      <c r="F97" s="260">
        <v>56676</v>
      </c>
      <c r="G97" s="261" t="s">
        <v>422</v>
      </c>
      <c r="H97" s="261" t="s">
        <v>271</v>
      </c>
      <c r="I97" s="263">
        <v>56676</v>
      </c>
      <c r="J97" s="261" t="s">
        <v>270</v>
      </c>
      <c r="K97" s="246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</row>
    <row r="98" spans="1:24" s="228" customFormat="1" ht="100.8">
      <c r="A98" s="168"/>
      <c r="B98" s="252" t="s">
        <v>53</v>
      </c>
      <c r="C98" s="253" t="s">
        <v>238</v>
      </c>
      <c r="D98" s="254">
        <v>56676</v>
      </c>
      <c r="E98" s="253" t="s">
        <v>273</v>
      </c>
      <c r="F98" s="260">
        <v>56676</v>
      </c>
      <c r="G98" s="261" t="s">
        <v>276</v>
      </c>
      <c r="H98" s="261" t="s">
        <v>275</v>
      </c>
      <c r="I98" s="263">
        <v>56676</v>
      </c>
      <c r="J98" s="261" t="s">
        <v>274</v>
      </c>
      <c r="K98" s="162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</row>
    <row r="99" spans="1:24" s="228" customFormat="1" ht="100.8">
      <c r="A99" s="168"/>
      <c r="B99" s="252" t="s">
        <v>150</v>
      </c>
      <c r="C99" s="253" t="s">
        <v>239</v>
      </c>
      <c r="D99" s="254">
        <v>56676</v>
      </c>
      <c r="E99" s="253" t="s">
        <v>278</v>
      </c>
      <c r="F99" s="260">
        <v>56676</v>
      </c>
      <c r="G99" s="261" t="s">
        <v>277</v>
      </c>
      <c r="H99" s="261" t="s">
        <v>279</v>
      </c>
      <c r="I99" s="263">
        <v>56676</v>
      </c>
      <c r="J99" s="261" t="s">
        <v>280</v>
      </c>
      <c r="K99" s="162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</row>
    <row r="100" spans="1:24" s="228" customFormat="1" ht="100.8">
      <c r="A100" s="168"/>
      <c r="B100" s="252" t="s">
        <v>151</v>
      </c>
      <c r="C100" s="253" t="s">
        <v>240</v>
      </c>
      <c r="D100" s="254">
        <v>56676</v>
      </c>
      <c r="E100" s="253" t="s">
        <v>281</v>
      </c>
      <c r="F100" s="260">
        <v>56676</v>
      </c>
      <c r="G100" s="261" t="s">
        <v>284</v>
      </c>
      <c r="H100" s="261" t="s">
        <v>283</v>
      </c>
      <c r="I100" s="263">
        <v>56676</v>
      </c>
      <c r="J100" s="261" t="s">
        <v>282</v>
      </c>
      <c r="K100" s="162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</row>
    <row r="101" spans="1:24" s="228" customFormat="1" ht="100.8">
      <c r="A101" s="168"/>
      <c r="B101" s="252" t="s">
        <v>152</v>
      </c>
      <c r="C101" s="253" t="s">
        <v>241</v>
      </c>
      <c r="D101" s="254">
        <v>56676</v>
      </c>
      <c r="E101" s="253" t="s">
        <v>285</v>
      </c>
      <c r="F101" s="260">
        <v>56676</v>
      </c>
      <c r="G101" s="261" t="s">
        <v>288</v>
      </c>
      <c r="H101" s="261" t="s">
        <v>287</v>
      </c>
      <c r="I101" s="263">
        <v>56676</v>
      </c>
      <c r="J101" s="261" t="s">
        <v>286</v>
      </c>
      <c r="K101" s="162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</row>
    <row r="102" spans="1:24" s="228" customFormat="1" ht="100.8">
      <c r="A102" s="168"/>
      <c r="B102" s="252" t="s">
        <v>153</v>
      </c>
      <c r="C102" s="253" t="s">
        <v>242</v>
      </c>
      <c r="D102" s="254">
        <v>56676</v>
      </c>
      <c r="E102" s="253" t="s">
        <v>289</v>
      </c>
      <c r="F102" s="260">
        <v>56676</v>
      </c>
      <c r="G102" s="261" t="s">
        <v>292</v>
      </c>
      <c r="H102" s="261" t="s">
        <v>291</v>
      </c>
      <c r="I102" s="263">
        <v>56676</v>
      </c>
      <c r="J102" s="261" t="s">
        <v>290</v>
      </c>
      <c r="K102" s="162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</row>
    <row r="103" spans="1:24" s="228" customFormat="1" ht="100.8">
      <c r="A103" s="168"/>
      <c r="B103" s="252" t="s">
        <v>154</v>
      </c>
      <c r="C103" s="253" t="s">
        <v>243</v>
      </c>
      <c r="D103" s="254">
        <v>56676</v>
      </c>
      <c r="E103" s="253" t="s">
        <v>293</v>
      </c>
      <c r="F103" s="260">
        <v>56676</v>
      </c>
      <c r="G103" s="261" t="s">
        <v>296</v>
      </c>
      <c r="H103" s="261" t="s">
        <v>294</v>
      </c>
      <c r="I103" s="263">
        <v>56676</v>
      </c>
      <c r="J103" s="261" t="s">
        <v>295</v>
      </c>
      <c r="K103" s="16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</row>
    <row r="104" spans="1:24" s="228" customFormat="1" ht="100.8">
      <c r="A104" s="168"/>
      <c r="B104" s="252" t="s">
        <v>155</v>
      </c>
      <c r="C104" s="253" t="s">
        <v>244</v>
      </c>
      <c r="D104" s="254">
        <v>56676</v>
      </c>
      <c r="E104" s="253" t="s">
        <v>297</v>
      </c>
      <c r="F104" s="260">
        <v>56676</v>
      </c>
      <c r="G104" s="261" t="s">
        <v>300</v>
      </c>
      <c r="H104" s="261" t="s">
        <v>299</v>
      </c>
      <c r="I104" s="263">
        <v>56676</v>
      </c>
      <c r="J104" s="261" t="s">
        <v>298</v>
      </c>
      <c r="K104" s="162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</row>
    <row r="105" spans="1:24" s="228" customFormat="1" ht="100.8">
      <c r="A105" s="168"/>
      <c r="B105" s="252" t="s">
        <v>156</v>
      </c>
      <c r="C105" s="253" t="s">
        <v>245</v>
      </c>
      <c r="D105" s="254">
        <v>56676</v>
      </c>
      <c r="E105" s="253" t="s">
        <v>301</v>
      </c>
      <c r="F105" s="260">
        <v>56676</v>
      </c>
      <c r="G105" s="261" t="s">
        <v>304</v>
      </c>
      <c r="H105" s="261" t="s">
        <v>303</v>
      </c>
      <c r="I105" s="263">
        <v>56676</v>
      </c>
      <c r="J105" s="261" t="s">
        <v>302</v>
      </c>
      <c r="K105" s="162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</row>
    <row r="106" spans="1:24" s="228" customFormat="1" ht="28.8">
      <c r="A106" s="168"/>
      <c r="B106" s="252" t="s">
        <v>55</v>
      </c>
      <c r="C106" s="253" t="s">
        <v>246</v>
      </c>
      <c r="D106" s="254"/>
      <c r="E106" s="253"/>
      <c r="F106" s="260"/>
      <c r="G106" s="253"/>
      <c r="H106" s="261"/>
      <c r="I106" s="264"/>
      <c r="J106" s="253"/>
      <c r="K106" s="162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</row>
    <row r="107" spans="1:24" ht="28.8">
      <c r="A107" s="168"/>
      <c r="B107" s="252" t="s">
        <v>57</v>
      </c>
      <c r="C107" s="253" t="s">
        <v>384</v>
      </c>
      <c r="D107" s="254">
        <v>9351.5400000000009</v>
      </c>
      <c r="E107" s="253" t="s">
        <v>252</v>
      </c>
      <c r="F107" s="254">
        <v>9351.5400000000009</v>
      </c>
      <c r="G107" s="253" t="s">
        <v>256</v>
      </c>
      <c r="H107" s="256" t="s">
        <v>305</v>
      </c>
      <c r="I107" s="257">
        <f>(14169/21*10)*22%</f>
        <v>1484.3714285714286</v>
      </c>
      <c r="J107" s="258" t="s">
        <v>388</v>
      </c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</row>
    <row r="108" spans="1:24" s="230" customFormat="1" ht="28.8">
      <c r="A108" s="168"/>
      <c r="B108" s="252" t="s">
        <v>57</v>
      </c>
      <c r="C108" s="253"/>
      <c r="D108" s="254"/>
      <c r="E108" s="253" t="s">
        <v>252</v>
      </c>
      <c r="F108" s="260"/>
      <c r="G108" s="253"/>
      <c r="H108" s="256" t="s">
        <v>307</v>
      </c>
      <c r="I108" s="257">
        <f>(14169/21*11)*22%</f>
        <v>1632.8085714285712</v>
      </c>
      <c r="J108" s="258" t="s">
        <v>393</v>
      </c>
      <c r="K108" s="232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</row>
    <row r="109" spans="1:24" s="230" customFormat="1" ht="28.8">
      <c r="A109" s="168"/>
      <c r="B109" s="252" t="s">
        <v>57</v>
      </c>
      <c r="C109" s="253"/>
      <c r="D109" s="254"/>
      <c r="E109" s="253" t="s">
        <v>252</v>
      </c>
      <c r="F109" s="260"/>
      <c r="G109" s="253"/>
      <c r="H109" s="256" t="s">
        <v>331</v>
      </c>
      <c r="I109" s="257">
        <f>(14169/21*10)*22%</f>
        <v>1484.3714285714286</v>
      </c>
      <c r="J109" s="258" t="s">
        <v>399</v>
      </c>
      <c r="K109" s="232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</row>
    <row r="110" spans="1:24" s="230" customFormat="1" ht="28.8">
      <c r="A110" s="168"/>
      <c r="B110" s="252" t="s">
        <v>57</v>
      </c>
      <c r="C110" s="253"/>
      <c r="D110" s="254"/>
      <c r="E110" s="253" t="s">
        <v>252</v>
      </c>
      <c r="F110" s="260"/>
      <c r="G110" s="253"/>
      <c r="H110" s="256" t="s">
        <v>332</v>
      </c>
      <c r="I110" s="257">
        <f>(14169/21*11)*22%</f>
        <v>1632.8085714285712</v>
      </c>
      <c r="J110" s="258" t="s">
        <v>400</v>
      </c>
      <c r="K110" s="232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</row>
    <row r="111" spans="1:24" s="230" customFormat="1" ht="28.8">
      <c r="A111" s="168"/>
      <c r="B111" s="252" t="s">
        <v>57</v>
      </c>
      <c r="C111" s="253"/>
      <c r="D111" s="254"/>
      <c r="E111" s="253" t="s">
        <v>252</v>
      </c>
      <c r="F111" s="260"/>
      <c r="G111" s="253"/>
      <c r="H111" s="256" t="s">
        <v>358</v>
      </c>
      <c r="I111" s="257">
        <f>(14169/22*11)*22%</f>
        <v>1558.59</v>
      </c>
      <c r="J111" s="258" t="s">
        <v>406</v>
      </c>
      <c r="K111" s="232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</row>
    <row r="112" spans="1:24" s="230" customFormat="1" ht="28.8">
      <c r="A112" s="168"/>
      <c r="B112" s="252" t="s">
        <v>57</v>
      </c>
      <c r="C112" s="253"/>
      <c r="D112" s="254"/>
      <c r="E112" s="253" t="s">
        <v>252</v>
      </c>
      <c r="F112" s="260"/>
      <c r="G112" s="253"/>
      <c r="H112" s="256" t="s">
        <v>359</v>
      </c>
      <c r="I112" s="257">
        <f>(14169/22*11)*22%</f>
        <v>1558.59</v>
      </c>
      <c r="J112" s="258" t="s">
        <v>409</v>
      </c>
      <c r="K112" s="232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</row>
    <row r="113" spans="1:24" ht="28.8">
      <c r="A113" s="168"/>
      <c r="B113" s="252" t="s">
        <v>58</v>
      </c>
      <c r="C113" s="253" t="s">
        <v>385</v>
      </c>
      <c r="D113" s="254">
        <v>9351.5400000000009</v>
      </c>
      <c r="E113" s="253" t="s">
        <v>253</v>
      </c>
      <c r="F113" s="254">
        <v>9351.5400000000009</v>
      </c>
      <c r="G113" s="253" t="s">
        <v>257</v>
      </c>
      <c r="H113" s="256" t="s">
        <v>305</v>
      </c>
      <c r="I113" s="257">
        <f>(14169/21*10)*22%</f>
        <v>1484.3714285714286</v>
      </c>
      <c r="J113" s="258" t="s">
        <v>391</v>
      </c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</row>
    <row r="114" spans="1:24" s="230" customFormat="1" ht="28.8">
      <c r="A114" s="168"/>
      <c r="B114" s="252" t="s">
        <v>58</v>
      </c>
      <c r="C114" s="253"/>
      <c r="D114" s="254"/>
      <c r="E114" s="253" t="s">
        <v>253</v>
      </c>
      <c r="F114" s="260"/>
      <c r="G114" s="253"/>
      <c r="H114" s="256" t="s">
        <v>307</v>
      </c>
      <c r="I114" s="257">
        <f>(14169/21*11)*22%</f>
        <v>1632.8085714285712</v>
      </c>
      <c r="J114" s="258" t="s">
        <v>394</v>
      </c>
      <c r="K114" s="232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</row>
    <row r="115" spans="1:24" s="230" customFormat="1" ht="28.8">
      <c r="A115" s="168"/>
      <c r="B115" s="252" t="s">
        <v>58</v>
      </c>
      <c r="C115" s="253"/>
      <c r="D115" s="254"/>
      <c r="E115" s="253" t="s">
        <v>253</v>
      </c>
      <c r="F115" s="260"/>
      <c r="G115" s="253"/>
      <c r="H115" s="256" t="s">
        <v>331</v>
      </c>
      <c r="I115" s="257">
        <f>(14169/21*10)*22%</f>
        <v>1484.3714285714286</v>
      </c>
      <c r="J115" s="258" t="s">
        <v>398</v>
      </c>
      <c r="K115" s="232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</row>
    <row r="116" spans="1:24" s="230" customFormat="1" ht="28.8">
      <c r="A116" s="168"/>
      <c r="B116" s="252" t="s">
        <v>58</v>
      </c>
      <c r="C116" s="253"/>
      <c r="D116" s="254"/>
      <c r="E116" s="253" t="s">
        <v>253</v>
      </c>
      <c r="F116" s="260"/>
      <c r="G116" s="253"/>
      <c r="H116" s="256" t="s">
        <v>332</v>
      </c>
      <c r="I116" s="257">
        <f>(14169/21*11)*22%</f>
        <v>1632.8085714285712</v>
      </c>
      <c r="J116" s="258" t="s">
        <v>402</v>
      </c>
      <c r="K116" s="232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</row>
    <row r="117" spans="1:24" s="230" customFormat="1" ht="28.8">
      <c r="A117" s="168"/>
      <c r="B117" s="252" t="s">
        <v>58</v>
      </c>
      <c r="C117" s="253"/>
      <c r="D117" s="254"/>
      <c r="E117" s="253" t="s">
        <v>253</v>
      </c>
      <c r="F117" s="260"/>
      <c r="G117" s="253"/>
      <c r="H117" s="256" t="s">
        <v>358</v>
      </c>
      <c r="I117" s="257">
        <f>(14169/22*11)*22%</f>
        <v>1558.59</v>
      </c>
      <c r="J117" s="258" t="s">
        <v>407</v>
      </c>
      <c r="K117" s="232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</row>
    <row r="118" spans="1:24" s="230" customFormat="1" ht="28.8">
      <c r="A118" s="168"/>
      <c r="B118" s="252" t="s">
        <v>58</v>
      </c>
      <c r="C118" s="253"/>
      <c r="D118" s="254"/>
      <c r="E118" s="253" t="s">
        <v>253</v>
      </c>
      <c r="F118" s="260"/>
      <c r="G118" s="253"/>
      <c r="H118" s="256" t="s">
        <v>359</v>
      </c>
      <c r="I118" s="257">
        <f>(14169/22*11)*22%</f>
        <v>1558.59</v>
      </c>
      <c r="J118" s="258" t="s">
        <v>410</v>
      </c>
      <c r="K118" s="232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</row>
    <row r="119" spans="1:24" s="228" customFormat="1" ht="43.2">
      <c r="A119" s="168"/>
      <c r="B119" s="252" t="s">
        <v>167</v>
      </c>
      <c r="C119" s="253" t="s">
        <v>386</v>
      </c>
      <c r="D119" s="254">
        <v>9351.5400000000009</v>
      </c>
      <c r="E119" s="253" t="s">
        <v>254</v>
      </c>
      <c r="F119" s="254">
        <v>9351.5400000000009</v>
      </c>
      <c r="G119" s="253" t="s">
        <v>258</v>
      </c>
      <c r="H119" s="256" t="s">
        <v>305</v>
      </c>
      <c r="I119" s="257">
        <f>(14169/21*10)*22%</f>
        <v>1484.3714285714286</v>
      </c>
      <c r="J119" s="258" t="s">
        <v>390</v>
      </c>
      <c r="K119" s="162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</row>
    <row r="120" spans="1:24" s="230" customFormat="1" ht="28.8">
      <c r="A120" s="168"/>
      <c r="B120" s="252" t="s">
        <v>167</v>
      </c>
      <c r="C120" s="253"/>
      <c r="D120" s="254"/>
      <c r="E120" s="253" t="s">
        <v>254</v>
      </c>
      <c r="F120" s="260"/>
      <c r="G120" s="253"/>
      <c r="H120" s="256" t="s">
        <v>307</v>
      </c>
      <c r="I120" s="257">
        <f>(14169/21*11)*22%</f>
        <v>1632.8085714285712</v>
      </c>
      <c r="J120" s="258" t="s">
        <v>395</v>
      </c>
      <c r="K120" s="232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</row>
    <row r="121" spans="1:24" s="230" customFormat="1" ht="28.8">
      <c r="A121" s="168"/>
      <c r="B121" s="252" t="s">
        <v>167</v>
      </c>
      <c r="C121" s="253"/>
      <c r="D121" s="254"/>
      <c r="E121" s="253" t="s">
        <v>254</v>
      </c>
      <c r="F121" s="260"/>
      <c r="G121" s="253"/>
      <c r="H121" s="256" t="s">
        <v>331</v>
      </c>
      <c r="I121" s="257">
        <f>(14169/21*10)*22%</f>
        <v>1484.3714285714286</v>
      </c>
      <c r="J121" s="258" t="s">
        <v>397</v>
      </c>
      <c r="K121" s="232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</row>
    <row r="122" spans="1:24" s="230" customFormat="1" ht="28.8">
      <c r="A122" s="168"/>
      <c r="B122" s="252" t="s">
        <v>167</v>
      </c>
      <c r="C122" s="253"/>
      <c r="D122" s="254"/>
      <c r="E122" s="253" t="s">
        <v>254</v>
      </c>
      <c r="F122" s="260"/>
      <c r="G122" s="253"/>
      <c r="H122" s="256" t="s">
        <v>332</v>
      </c>
      <c r="I122" s="257">
        <f>(14169/21*11)*22%</f>
        <v>1632.8085714285712</v>
      </c>
      <c r="J122" s="258" t="s">
        <v>401</v>
      </c>
      <c r="K122" s="232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</row>
    <row r="123" spans="1:24" s="230" customFormat="1" ht="28.8">
      <c r="A123" s="168"/>
      <c r="B123" s="252" t="s">
        <v>167</v>
      </c>
      <c r="C123" s="253"/>
      <c r="D123" s="254"/>
      <c r="E123" s="253" t="s">
        <v>254</v>
      </c>
      <c r="F123" s="260"/>
      <c r="G123" s="253"/>
      <c r="H123" s="256" t="s">
        <v>358</v>
      </c>
      <c r="I123" s="257">
        <f>(14169/22*11)*22%</f>
        <v>1558.59</v>
      </c>
      <c r="J123" s="258" t="s">
        <v>404</v>
      </c>
      <c r="K123" s="232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</row>
    <row r="124" spans="1:24" s="230" customFormat="1" ht="28.8">
      <c r="A124" s="168"/>
      <c r="B124" s="252" t="s">
        <v>167</v>
      </c>
      <c r="C124" s="253"/>
      <c r="D124" s="254"/>
      <c r="E124" s="253" t="s">
        <v>254</v>
      </c>
      <c r="F124" s="260"/>
      <c r="G124" s="253"/>
      <c r="H124" s="256" t="s">
        <v>359</v>
      </c>
      <c r="I124" s="257">
        <f>(14169/22*11)*22%</f>
        <v>1558.59</v>
      </c>
      <c r="J124" s="258" t="s">
        <v>408</v>
      </c>
      <c r="K124" s="232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</row>
    <row r="125" spans="1:24" s="228" customFormat="1" ht="28.8">
      <c r="A125" s="168"/>
      <c r="B125" s="252" t="s">
        <v>168</v>
      </c>
      <c r="C125" s="253" t="s">
        <v>387</v>
      </c>
      <c r="D125" s="254">
        <v>6425.1</v>
      </c>
      <c r="E125" s="253" t="s">
        <v>255</v>
      </c>
      <c r="F125" s="254">
        <v>6425.1</v>
      </c>
      <c r="G125" s="253" t="s">
        <v>259</v>
      </c>
      <c r="H125" s="256" t="s">
        <v>305</v>
      </c>
      <c r="I125" s="257">
        <f>(9735/21*10)*22%</f>
        <v>1019.8571428571428</v>
      </c>
      <c r="J125" s="258" t="s">
        <v>389</v>
      </c>
      <c r="K125" s="162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</row>
    <row r="126" spans="1:24" s="230" customFormat="1" ht="28.8">
      <c r="A126" s="168"/>
      <c r="B126" s="252" t="s">
        <v>168</v>
      </c>
      <c r="C126" s="253"/>
      <c r="D126" s="254"/>
      <c r="E126" s="253" t="s">
        <v>255</v>
      </c>
      <c r="F126" s="260"/>
      <c r="G126" s="253"/>
      <c r="H126" s="256" t="s">
        <v>307</v>
      </c>
      <c r="I126" s="257">
        <f>(9735/21*11)*22%</f>
        <v>1121.8428571428569</v>
      </c>
      <c r="J126" s="258" t="s">
        <v>392</v>
      </c>
      <c r="K126" s="232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</row>
    <row r="127" spans="1:24" s="230" customFormat="1" ht="28.8">
      <c r="A127" s="168"/>
      <c r="B127" s="252" t="s">
        <v>168</v>
      </c>
      <c r="C127" s="253"/>
      <c r="D127" s="254"/>
      <c r="E127" s="253" t="s">
        <v>255</v>
      </c>
      <c r="F127" s="260"/>
      <c r="G127" s="253"/>
      <c r="H127" s="256" t="s">
        <v>331</v>
      </c>
      <c r="I127" s="257">
        <f>(9735/21*10)*22%</f>
        <v>1019.8571428571428</v>
      </c>
      <c r="J127" s="258" t="s">
        <v>396</v>
      </c>
      <c r="K127" s="232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</row>
    <row r="128" spans="1:24" s="230" customFormat="1" ht="28.8">
      <c r="A128" s="168"/>
      <c r="B128" s="252" t="s">
        <v>168</v>
      </c>
      <c r="C128" s="253"/>
      <c r="D128" s="254"/>
      <c r="E128" s="253" t="s">
        <v>255</v>
      </c>
      <c r="F128" s="260"/>
      <c r="G128" s="253"/>
      <c r="H128" s="256" t="s">
        <v>332</v>
      </c>
      <c r="I128" s="257">
        <f>(9735/21*11)*22%</f>
        <v>1121.8428571428569</v>
      </c>
      <c r="J128" s="258" t="s">
        <v>403</v>
      </c>
      <c r="K128" s="232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</row>
    <row r="129" spans="1:24" s="230" customFormat="1" ht="28.8">
      <c r="A129" s="168"/>
      <c r="B129" s="252" t="s">
        <v>168</v>
      </c>
      <c r="C129" s="253"/>
      <c r="D129" s="254"/>
      <c r="E129" s="253" t="s">
        <v>255</v>
      </c>
      <c r="F129" s="260"/>
      <c r="G129" s="253"/>
      <c r="H129" s="256" t="s">
        <v>358</v>
      </c>
      <c r="I129" s="265">
        <f>(9735/22*11)*22%</f>
        <v>1070.8499999999999</v>
      </c>
      <c r="J129" s="258" t="s">
        <v>405</v>
      </c>
      <c r="K129" s="232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</row>
    <row r="130" spans="1:24" s="230" customFormat="1" ht="28.8">
      <c r="A130" s="168"/>
      <c r="B130" s="252" t="s">
        <v>168</v>
      </c>
      <c r="C130" s="253"/>
      <c r="D130" s="254"/>
      <c r="E130" s="253" t="s">
        <v>255</v>
      </c>
      <c r="F130" s="260"/>
      <c r="G130" s="253"/>
      <c r="H130" s="261" t="s">
        <v>359</v>
      </c>
      <c r="I130" s="266">
        <f>(9735/22*11)*22%</f>
        <v>1070.8499999999999</v>
      </c>
      <c r="J130" s="253" t="s">
        <v>411</v>
      </c>
      <c r="K130" s="232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</row>
    <row r="131" spans="1:24" s="230" customFormat="1" ht="14.4">
      <c r="A131" s="168"/>
      <c r="B131" s="252" t="s">
        <v>60</v>
      </c>
      <c r="C131" s="253" t="s">
        <v>61</v>
      </c>
      <c r="D131" s="254"/>
      <c r="E131" s="253"/>
      <c r="F131" s="260"/>
      <c r="G131" s="253"/>
      <c r="H131" s="253"/>
      <c r="I131" s="260"/>
      <c r="J131" s="253"/>
      <c r="K131" s="232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</row>
    <row r="132" spans="1:24" ht="100.8">
      <c r="A132" s="168"/>
      <c r="B132" s="252" t="s">
        <v>62</v>
      </c>
      <c r="C132" s="253" t="s">
        <v>230</v>
      </c>
      <c r="D132" s="254">
        <v>162602</v>
      </c>
      <c r="E132" s="253" t="s">
        <v>260</v>
      </c>
      <c r="F132" s="260">
        <v>163986</v>
      </c>
      <c r="G132" s="255" t="s">
        <v>421</v>
      </c>
      <c r="H132" s="263" t="s">
        <v>232</v>
      </c>
      <c r="I132" s="260">
        <v>162602</v>
      </c>
      <c r="J132" s="253" t="s">
        <v>233</v>
      </c>
      <c r="K132" s="246"/>
      <c r="L132" s="242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</row>
    <row r="133" spans="1:24" s="228" customFormat="1" ht="14.4">
      <c r="A133" s="168"/>
      <c r="B133" s="252"/>
      <c r="C133" s="253"/>
      <c r="D133" s="254"/>
      <c r="E133" s="253"/>
      <c r="F133" s="260"/>
      <c r="G133" s="255"/>
      <c r="H133" s="263" t="s">
        <v>231</v>
      </c>
      <c r="I133" s="260">
        <v>1384</v>
      </c>
      <c r="J133" s="320" t="s">
        <v>425</v>
      </c>
      <c r="K133" s="236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</row>
    <row r="134" spans="1:24" s="230" customFormat="1" ht="28.8">
      <c r="A134" s="168"/>
      <c r="B134" s="252" t="s">
        <v>67</v>
      </c>
      <c r="C134" s="253" t="s">
        <v>68</v>
      </c>
      <c r="D134" s="254"/>
      <c r="E134" s="253"/>
      <c r="F134" s="260"/>
      <c r="G134" s="255"/>
      <c r="H134" s="263"/>
      <c r="I134" s="260"/>
      <c r="J134" s="253"/>
      <c r="K134" s="236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</row>
    <row r="135" spans="1:24" ht="28.8">
      <c r="A135" s="168"/>
      <c r="B135" s="252" t="s">
        <v>75</v>
      </c>
      <c r="C135" s="253" t="s">
        <v>176</v>
      </c>
      <c r="D135" s="254">
        <v>3000</v>
      </c>
      <c r="E135" s="253" t="s">
        <v>177</v>
      </c>
      <c r="F135" s="260">
        <v>3000</v>
      </c>
      <c r="G135" s="253" t="s">
        <v>178</v>
      </c>
      <c r="H135" s="261" t="s">
        <v>179</v>
      </c>
      <c r="I135" s="260">
        <v>600</v>
      </c>
      <c r="J135" s="253" t="s">
        <v>180</v>
      </c>
      <c r="K135" s="243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</row>
    <row r="136" spans="1:24" s="228" customFormat="1" ht="14.4">
      <c r="A136" s="168"/>
      <c r="B136" s="252" t="s">
        <v>75</v>
      </c>
      <c r="C136" s="253"/>
      <c r="D136" s="254"/>
      <c r="E136" s="253"/>
      <c r="F136" s="260"/>
      <c r="G136" s="253"/>
      <c r="H136" s="261" t="s">
        <v>181</v>
      </c>
      <c r="I136" s="260">
        <v>600</v>
      </c>
      <c r="J136" s="253" t="s">
        <v>182</v>
      </c>
      <c r="K136" s="243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</row>
    <row r="137" spans="1:24" s="228" customFormat="1" ht="14.4">
      <c r="A137" s="168"/>
      <c r="B137" s="252" t="s">
        <v>75</v>
      </c>
      <c r="C137" s="253"/>
      <c r="D137" s="254"/>
      <c r="E137" s="253"/>
      <c r="F137" s="260"/>
      <c r="G137" s="253"/>
      <c r="H137" s="261" t="s">
        <v>183</v>
      </c>
      <c r="I137" s="260">
        <v>600</v>
      </c>
      <c r="J137" s="253" t="s">
        <v>184</v>
      </c>
      <c r="K137" s="162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</row>
    <row r="138" spans="1:24" s="228" customFormat="1" ht="14.4">
      <c r="A138" s="168"/>
      <c r="B138" s="252" t="s">
        <v>75</v>
      </c>
      <c r="C138" s="253"/>
      <c r="D138" s="254"/>
      <c r="E138" s="253"/>
      <c r="F138" s="260"/>
      <c r="G138" s="253"/>
      <c r="H138" s="261" t="s">
        <v>185</v>
      </c>
      <c r="I138" s="260">
        <v>600</v>
      </c>
      <c r="J138" s="253" t="s">
        <v>186</v>
      </c>
      <c r="K138" s="162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</row>
    <row r="139" spans="1:24" s="228" customFormat="1" ht="14.4">
      <c r="A139" s="168"/>
      <c r="B139" s="252" t="s">
        <v>75</v>
      </c>
      <c r="C139" s="253"/>
      <c r="D139" s="254"/>
      <c r="E139" s="253"/>
      <c r="F139" s="260"/>
      <c r="G139" s="253"/>
      <c r="H139" s="261" t="s">
        <v>187</v>
      </c>
      <c r="I139" s="260">
        <v>600</v>
      </c>
      <c r="J139" s="253" t="s">
        <v>413</v>
      </c>
      <c r="K139" s="162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</row>
    <row r="140" spans="1:24" s="230" customFormat="1" ht="28.8">
      <c r="A140" s="168"/>
      <c r="B140" s="252" t="s">
        <v>78</v>
      </c>
      <c r="C140" s="253" t="s">
        <v>79</v>
      </c>
      <c r="D140" s="254"/>
      <c r="E140" s="253"/>
      <c r="F140" s="260"/>
      <c r="G140" s="253"/>
      <c r="H140" s="253"/>
      <c r="I140" s="260"/>
      <c r="J140" s="253"/>
      <c r="K140" s="232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</row>
    <row r="141" spans="1:24" s="230" customFormat="1" ht="28.8">
      <c r="A141" s="168"/>
      <c r="B141" s="252" t="s">
        <v>87</v>
      </c>
      <c r="C141" s="253" t="s">
        <v>88</v>
      </c>
      <c r="D141" s="254"/>
      <c r="E141" s="253"/>
      <c r="F141" s="260"/>
      <c r="G141" s="253"/>
      <c r="H141" s="253"/>
      <c r="I141" s="260"/>
      <c r="J141" s="253"/>
      <c r="K141" s="232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</row>
    <row r="142" spans="1:24" s="230" customFormat="1" ht="43.2">
      <c r="A142" s="168"/>
      <c r="B142" s="252" t="s">
        <v>95</v>
      </c>
      <c r="C142" s="253" t="s">
        <v>96</v>
      </c>
      <c r="D142" s="254"/>
      <c r="E142" s="253"/>
      <c r="F142" s="260"/>
      <c r="G142" s="253"/>
      <c r="H142" s="253"/>
      <c r="I142" s="260"/>
      <c r="J142" s="253"/>
      <c r="K142" s="232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</row>
    <row r="143" spans="1:24" s="228" customFormat="1" ht="43.2">
      <c r="A143" s="168"/>
      <c r="B143" s="252" t="s">
        <v>97</v>
      </c>
      <c r="C143" s="253" t="s">
        <v>98</v>
      </c>
      <c r="D143" s="254">
        <v>550</v>
      </c>
      <c r="E143" s="253" t="s">
        <v>264</v>
      </c>
      <c r="F143" s="267">
        <v>550</v>
      </c>
      <c r="G143" s="253" t="s">
        <v>198</v>
      </c>
      <c r="H143" s="255" t="s">
        <v>414</v>
      </c>
      <c r="I143" s="267">
        <v>150</v>
      </c>
      <c r="J143" s="255" t="s">
        <v>415</v>
      </c>
      <c r="K143" s="246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</row>
    <row r="144" spans="1:24" s="228" customFormat="1" ht="28.8">
      <c r="A144" s="168"/>
      <c r="B144" s="252" t="s">
        <v>97</v>
      </c>
      <c r="C144" s="253"/>
      <c r="D144" s="254"/>
      <c r="E144" s="253"/>
      <c r="F144" s="260"/>
      <c r="G144" s="253"/>
      <c r="H144" s="261" t="s">
        <v>199</v>
      </c>
      <c r="I144" s="260">
        <v>150</v>
      </c>
      <c r="J144" s="253" t="s">
        <v>200</v>
      </c>
      <c r="K144" s="246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</row>
    <row r="145" spans="1:24" s="228" customFormat="1" ht="28.8">
      <c r="A145" s="168"/>
      <c r="B145" s="252" t="s">
        <v>97</v>
      </c>
      <c r="C145" s="253"/>
      <c r="D145" s="254"/>
      <c r="E145" s="253"/>
      <c r="F145" s="260"/>
      <c r="G145" s="253"/>
      <c r="H145" s="261" t="s">
        <v>201</v>
      </c>
      <c r="I145" s="260">
        <v>150</v>
      </c>
      <c r="J145" s="253" t="s">
        <v>202</v>
      </c>
      <c r="K145" s="236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</row>
    <row r="146" spans="1:24" s="228" customFormat="1" ht="28.8">
      <c r="A146" s="168"/>
      <c r="B146" s="252" t="s">
        <v>97</v>
      </c>
      <c r="C146" s="253"/>
      <c r="D146" s="254"/>
      <c r="E146" s="253"/>
      <c r="F146" s="260"/>
      <c r="G146" s="253"/>
      <c r="H146" s="261" t="s">
        <v>203</v>
      </c>
      <c r="I146" s="260">
        <v>100</v>
      </c>
      <c r="J146" s="253" t="s">
        <v>204</v>
      </c>
      <c r="K146" s="236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</row>
    <row r="147" spans="1:24" s="228" customFormat="1" ht="28.8">
      <c r="A147" s="168"/>
      <c r="B147" s="252" t="s">
        <v>97</v>
      </c>
      <c r="C147" s="253" t="s">
        <v>98</v>
      </c>
      <c r="D147" s="254">
        <f>5*1450</f>
        <v>7250</v>
      </c>
      <c r="E147" s="253" t="s">
        <v>265</v>
      </c>
      <c r="F147" s="260">
        <v>5866</v>
      </c>
      <c r="G147" s="253" t="s">
        <v>423</v>
      </c>
      <c r="H147" s="268" t="s">
        <v>205</v>
      </c>
      <c r="I147" s="260">
        <v>1430</v>
      </c>
      <c r="J147" s="253" t="s">
        <v>209</v>
      </c>
      <c r="K147" s="236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</row>
    <row r="148" spans="1:24" s="228" customFormat="1" ht="28.8">
      <c r="A148" s="168"/>
      <c r="B148" s="252" t="s">
        <v>97</v>
      </c>
      <c r="C148" s="253"/>
      <c r="D148" s="254"/>
      <c r="E148" s="253"/>
      <c r="F148" s="260"/>
      <c r="G148" s="253"/>
      <c r="H148" s="268" t="s">
        <v>206</v>
      </c>
      <c r="I148" s="260">
        <v>1630</v>
      </c>
      <c r="J148" s="253" t="s">
        <v>208</v>
      </c>
      <c r="K148" s="162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</row>
    <row r="149" spans="1:24" s="228" customFormat="1" ht="28.8">
      <c r="A149" s="168"/>
      <c r="B149" s="252" t="s">
        <v>97</v>
      </c>
      <c r="C149" s="253"/>
      <c r="D149" s="254"/>
      <c r="E149" s="253"/>
      <c r="F149" s="260"/>
      <c r="G149" s="253"/>
      <c r="H149" s="268" t="s">
        <v>207</v>
      </c>
      <c r="I149" s="260">
        <v>1400</v>
      </c>
      <c r="J149" s="253" t="s">
        <v>211</v>
      </c>
      <c r="K149" s="162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</row>
    <row r="150" spans="1:24" s="228" customFormat="1" ht="28.8">
      <c r="A150" s="168"/>
      <c r="B150" s="252" t="s">
        <v>97</v>
      </c>
      <c r="C150" s="253"/>
      <c r="D150" s="254"/>
      <c r="E150" s="253"/>
      <c r="F150" s="260"/>
      <c r="G150" s="253"/>
      <c r="H150" s="268" t="s">
        <v>210</v>
      </c>
      <c r="I150" s="260">
        <v>1406</v>
      </c>
      <c r="J150" s="253" t="s">
        <v>212</v>
      </c>
      <c r="K150" s="162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</row>
    <row r="151" spans="1:24" s="228" customFormat="1" ht="72">
      <c r="A151" s="168"/>
      <c r="B151" s="252" t="s">
        <v>99</v>
      </c>
      <c r="C151" s="253" t="s">
        <v>100</v>
      </c>
      <c r="D151" s="254">
        <v>7500</v>
      </c>
      <c r="E151" s="253" t="s">
        <v>263</v>
      </c>
      <c r="F151" s="260">
        <v>7500</v>
      </c>
      <c r="G151" s="253" t="s">
        <v>188</v>
      </c>
      <c r="H151" s="261" t="s">
        <v>190</v>
      </c>
      <c r="I151" s="260">
        <v>1500</v>
      </c>
      <c r="J151" s="253" t="s">
        <v>189</v>
      </c>
      <c r="K151" s="162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</row>
    <row r="152" spans="1:24" s="228" customFormat="1" ht="14.4">
      <c r="A152" s="168"/>
      <c r="B152" s="252" t="s">
        <v>99</v>
      </c>
      <c r="C152" s="253"/>
      <c r="D152" s="254"/>
      <c r="E152" s="253"/>
      <c r="F152" s="260"/>
      <c r="G152" s="253"/>
      <c r="H152" s="261" t="s">
        <v>192</v>
      </c>
      <c r="I152" s="260">
        <v>1500</v>
      </c>
      <c r="J152" s="253" t="s">
        <v>191</v>
      </c>
      <c r="K152" s="162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</row>
    <row r="153" spans="1:24" s="228" customFormat="1" ht="14.4">
      <c r="A153" s="168"/>
      <c r="B153" s="252" t="s">
        <v>99</v>
      </c>
      <c r="C153" s="253"/>
      <c r="D153" s="254"/>
      <c r="E153" s="253"/>
      <c r="F153" s="260"/>
      <c r="G153" s="253"/>
      <c r="H153" s="261" t="s">
        <v>194</v>
      </c>
      <c r="I153" s="260">
        <v>1500</v>
      </c>
      <c r="J153" s="253" t="s">
        <v>193</v>
      </c>
      <c r="K153" s="162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</row>
    <row r="154" spans="1:24" s="228" customFormat="1" ht="14.4">
      <c r="A154" s="168"/>
      <c r="B154" s="252" t="s">
        <v>99</v>
      </c>
      <c r="C154" s="253"/>
      <c r="D154" s="254"/>
      <c r="E154" s="253"/>
      <c r="F154" s="260"/>
      <c r="G154" s="253"/>
      <c r="H154" s="261" t="s">
        <v>196</v>
      </c>
      <c r="I154" s="260">
        <v>1500</v>
      </c>
      <c r="J154" s="253" t="s">
        <v>195</v>
      </c>
      <c r="K154" s="162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</row>
    <row r="155" spans="1:24" s="228" customFormat="1" ht="14.4">
      <c r="A155" s="168"/>
      <c r="B155" s="269" t="s">
        <v>99</v>
      </c>
      <c r="C155" s="253"/>
      <c r="D155" s="254"/>
      <c r="E155" s="253"/>
      <c r="F155" s="260"/>
      <c r="G155" s="253"/>
      <c r="H155" s="255" t="s">
        <v>418</v>
      </c>
      <c r="I155" s="267">
        <v>1500</v>
      </c>
      <c r="J155" s="255" t="s">
        <v>197</v>
      </c>
      <c r="K155" s="246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</row>
    <row r="156" spans="1:24" s="230" customFormat="1" ht="14.4">
      <c r="A156" s="238"/>
      <c r="B156" s="270" t="s">
        <v>104</v>
      </c>
      <c r="C156" s="258" t="s">
        <v>105</v>
      </c>
      <c r="D156" s="254"/>
      <c r="E156" s="253"/>
      <c r="F156" s="260"/>
      <c r="G156" s="253"/>
      <c r="H156" s="261"/>
      <c r="I156" s="260"/>
      <c r="J156" s="253"/>
      <c r="K156" s="236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</row>
    <row r="157" spans="1:24" ht="43.2">
      <c r="A157" s="238"/>
      <c r="B157" s="270" t="s">
        <v>106</v>
      </c>
      <c r="C157" s="258" t="s">
        <v>213</v>
      </c>
      <c r="D157" s="254">
        <v>18</v>
      </c>
      <c r="E157" s="253" t="s">
        <v>261</v>
      </c>
      <c r="F157" s="260">
        <v>18</v>
      </c>
      <c r="G157" s="253" t="s">
        <v>215</v>
      </c>
      <c r="H157" s="253" t="s">
        <v>424</v>
      </c>
      <c r="I157" s="260">
        <v>3</v>
      </c>
      <c r="J157" s="253" t="s">
        <v>216</v>
      </c>
      <c r="K157" s="243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</row>
    <row r="158" spans="1:24" s="228" customFormat="1" ht="28.8">
      <c r="A158" s="237"/>
      <c r="B158" s="270" t="s">
        <v>106</v>
      </c>
      <c r="C158" s="271"/>
      <c r="D158" s="254"/>
      <c r="E158" s="253"/>
      <c r="F158" s="260"/>
      <c r="G158" s="253"/>
      <c r="H158" s="253" t="s">
        <v>424</v>
      </c>
      <c r="I158" s="260">
        <v>3</v>
      </c>
      <c r="J158" s="253" t="s">
        <v>217</v>
      </c>
      <c r="K158" s="24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</row>
    <row r="159" spans="1:24" s="228" customFormat="1" ht="28.8">
      <c r="A159" s="237"/>
      <c r="B159" s="270" t="s">
        <v>106</v>
      </c>
      <c r="C159" s="271"/>
      <c r="D159" s="254"/>
      <c r="E159" s="253"/>
      <c r="F159" s="260"/>
      <c r="G159" s="253"/>
      <c r="H159" s="253" t="s">
        <v>424</v>
      </c>
      <c r="I159" s="260">
        <v>3</v>
      </c>
      <c r="J159" s="253" t="s">
        <v>218</v>
      </c>
      <c r="K159" s="24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</row>
    <row r="160" spans="1:24" s="228" customFormat="1" ht="28.8">
      <c r="A160" s="237"/>
      <c r="B160" s="270" t="s">
        <v>106</v>
      </c>
      <c r="C160" s="271"/>
      <c r="D160" s="254"/>
      <c r="E160" s="253"/>
      <c r="F160" s="260"/>
      <c r="G160" s="253"/>
      <c r="H160" s="253" t="s">
        <v>424</v>
      </c>
      <c r="I160" s="260">
        <v>3</v>
      </c>
      <c r="J160" s="253" t="s">
        <v>219</v>
      </c>
      <c r="K160" s="24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</row>
    <row r="161" spans="1:24" s="228" customFormat="1" ht="28.8">
      <c r="A161" s="237"/>
      <c r="B161" s="270" t="s">
        <v>106</v>
      </c>
      <c r="C161" s="271"/>
      <c r="D161" s="254"/>
      <c r="E161" s="253"/>
      <c r="F161" s="260"/>
      <c r="G161" s="253"/>
      <c r="H161" s="253" t="s">
        <v>424</v>
      </c>
      <c r="I161" s="260">
        <v>3</v>
      </c>
      <c r="J161" s="253" t="s">
        <v>220</v>
      </c>
      <c r="K161" s="24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</row>
    <row r="162" spans="1:24" s="228" customFormat="1" ht="28.8">
      <c r="A162" s="237"/>
      <c r="B162" s="270" t="s">
        <v>106</v>
      </c>
      <c r="C162" s="271"/>
      <c r="D162" s="254"/>
      <c r="E162" s="253"/>
      <c r="F162" s="260"/>
      <c r="G162" s="253"/>
      <c r="H162" s="253" t="s">
        <v>424</v>
      </c>
      <c r="I162" s="260">
        <v>3</v>
      </c>
      <c r="J162" s="253" t="s">
        <v>221</v>
      </c>
      <c r="K162" s="24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</row>
    <row r="163" spans="1:24" s="228" customFormat="1" ht="43.2">
      <c r="A163" s="237"/>
      <c r="B163" s="270" t="s">
        <v>108</v>
      </c>
      <c r="C163" s="271" t="s">
        <v>214</v>
      </c>
      <c r="D163" s="254">
        <v>1494</v>
      </c>
      <c r="E163" s="253" t="s">
        <v>261</v>
      </c>
      <c r="F163" s="260">
        <v>1494</v>
      </c>
      <c r="G163" s="253" t="s">
        <v>215</v>
      </c>
      <c r="H163" s="253" t="s">
        <v>424</v>
      </c>
      <c r="I163" s="260">
        <v>249</v>
      </c>
      <c r="J163" s="253" t="s">
        <v>222</v>
      </c>
      <c r="K163" s="24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</row>
    <row r="164" spans="1:24" s="228" customFormat="1" ht="28.8">
      <c r="A164" s="237"/>
      <c r="B164" s="270" t="s">
        <v>108</v>
      </c>
      <c r="C164" s="271"/>
      <c r="D164" s="254"/>
      <c r="E164" s="253"/>
      <c r="F164" s="260"/>
      <c r="G164" s="253"/>
      <c r="H164" s="253" t="s">
        <v>424</v>
      </c>
      <c r="I164" s="260">
        <v>249</v>
      </c>
      <c r="J164" s="253" t="s">
        <v>223</v>
      </c>
      <c r="K164" s="24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</row>
    <row r="165" spans="1:24" s="228" customFormat="1" ht="28.8">
      <c r="A165" s="237"/>
      <c r="B165" s="270" t="s">
        <v>108</v>
      </c>
      <c r="C165" s="271"/>
      <c r="D165" s="254"/>
      <c r="E165" s="253"/>
      <c r="F165" s="260"/>
      <c r="G165" s="253"/>
      <c r="H165" s="253" t="s">
        <v>424</v>
      </c>
      <c r="I165" s="260">
        <v>249</v>
      </c>
      <c r="J165" s="253" t="s">
        <v>224</v>
      </c>
      <c r="K165" s="24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</row>
    <row r="166" spans="1:24" s="228" customFormat="1" ht="28.8">
      <c r="A166" s="237"/>
      <c r="B166" s="270" t="s">
        <v>108</v>
      </c>
      <c r="C166" s="271"/>
      <c r="D166" s="254"/>
      <c r="E166" s="253"/>
      <c r="F166" s="260"/>
      <c r="G166" s="253"/>
      <c r="H166" s="253" t="s">
        <v>424</v>
      </c>
      <c r="I166" s="260">
        <v>249</v>
      </c>
      <c r="J166" s="253" t="s">
        <v>225</v>
      </c>
      <c r="K166" s="24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</row>
    <row r="167" spans="1:24" s="228" customFormat="1" ht="28.8">
      <c r="A167" s="237"/>
      <c r="B167" s="270" t="s">
        <v>108</v>
      </c>
      <c r="C167" s="271"/>
      <c r="D167" s="254"/>
      <c r="E167" s="253"/>
      <c r="F167" s="260"/>
      <c r="G167" s="253"/>
      <c r="H167" s="253" t="s">
        <v>424</v>
      </c>
      <c r="I167" s="260">
        <v>249</v>
      </c>
      <c r="J167" s="253" t="s">
        <v>226</v>
      </c>
      <c r="K167" s="24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</row>
    <row r="168" spans="1:24" s="228" customFormat="1" ht="28.8">
      <c r="A168" s="237"/>
      <c r="B168" s="270" t="s">
        <v>108</v>
      </c>
      <c r="C168" s="271"/>
      <c r="D168" s="254"/>
      <c r="E168" s="253"/>
      <c r="F168" s="260"/>
      <c r="G168" s="253"/>
      <c r="H168" s="253" t="s">
        <v>424</v>
      </c>
      <c r="I168" s="260">
        <v>249</v>
      </c>
      <c r="J168" s="253" t="s">
        <v>227</v>
      </c>
      <c r="K168" s="243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</row>
    <row r="169" spans="1:24" s="230" customFormat="1" ht="28.8">
      <c r="A169" s="237"/>
      <c r="B169" s="270" t="s">
        <v>113</v>
      </c>
      <c r="C169" s="271" t="s">
        <v>114</v>
      </c>
      <c r="D169" s="254"/>
      <c r="E169" s="253"/>
      <c r="F169" s="260"/>
      <c r="G169" s="253"/>
      <c r="H169" s="253"/>
      <c r="I169" s="260"/>
      <c r="J169" s="253"/>
      <c r="K169" s="236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</row>
    <row r="170" spans="1:24" s="230" customFormat="1" ht="14.4">
      <c r="A170" s="237"/>
      <c r="B170" s="270" t="s">
        <v>118</v>
      </c>
      <c r="C170" s="271" t="s">
        <v>119</v>
      </c>
      <c r="D170" s="254"/>
      <c r="E170" s="253"/>
      <c r="F170" s="260"/>
      <c r="G170" s="253"/>
      <c r="H170" s="253"/>
      <c r="I170" s="260"/>
      <c r="J170" s="253"/>
      <c r="K170" s="236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</row>
    <row r="171" spans="1:24" s="228" customFormat="1" ht="57.6">
      <c r="A171" s="237"/>
      <c r="B171" s="270" t="s">
        <v>120</v>
      </c>
      <c r="C171" s="271" t="s">
        <v>119</v>
      </c>
      <c r="D171" s="254">
        <v>59500</v>
      </c>
      <c r="E171" s="253" t="s">
        <v>262</v>
      </c>
      <c r="F171" s="260">
        <v>59500</v>
      </c>
      <c r="G171" s="255" t="s">
        <v>419</v>
      </c>
      <c r="H171" s="253" t="s">
        <v>229</v>
      </c>
      <c r="I171" s="260">
        <v>59500</v>
      </c>
      <c r="J171" s="253" t="s">
        <v>228</v>
      </c>
      <c r="K171" s="162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</row>
    <row r="172" spans="1:24" s="228" customFormat="1" ht="14.4">
      <c r="A172" s="237"/>
      <c r="B172" s="270"/>
      <c r="C172" s="271"/>
      <c r="D172" s="254"/>
      <c r="E172" s="253"/>
      <c r="F172" s="260"/>
      <c r="G172" s="253"/>
      <c r="H172" s="253"/>
      <c r="I172" s="260"/>
      <c r="J172" s="253"/>
      <c r="K172" s="162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</row>
    <row r="173" spans="1:24" ht="14.4">
      <c r="A173" s="171"/>
      <c r="B173" s="319" t="s">
        <v>143</v>
      </c>
      <c r="C173" s="313"/>
      <c r="D173" s="172">
        <f>SUM(D23:D172)</f>
        <v>999879.72000000009</v>
      </c>
      <c r="E173" s="173"/>
      <c r="F173" s="172">
        <f>SUM(F23:F172)</f>
        <v>999879.72000000009</v>
      </c>
      <c r="G173" s="173"/>
      <c r="H173" s="173"/>
      <c r="I173" s="172">
        <f>SUM(I23:I172)</f>
        <v>999879.71999999951</v>
      </c>
      <c r="J173" s="173"/>
      <c r="K173" s="171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</row>
    <row r="174" spans="1:24">
      <c r="A174" s="162"/>
      <c r="B174" s="162"/>
      <c r="C174" s="162"/>
      <c r="D174" s="163"/>
      <c r="F174" s="231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</row>
    <row r="175" spans="1:24" ht="14.4">
      <c r="A175" s="175"/>
      <c r="B175" s="175"/>
      <c r="C175" s="175"/>
      <c r="D175" s="176"/>
      <c r="E175" s="234"/>
      <c r="F175" s="235"/>
      <c r="G175" s="234"/>
      <c r="H175" s="234"/>
      <c r="I175" s="234"/>
      <c r="J175" s="234"/>
      <c r="K175" s="234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</row>
    <row r="176" spans="1:24">
      <c r="A176" s="162"/>
      <c r="B176" s="162"/>
      <c r="C176" s="162"/>
      <c r="D176" s="163"/>
      <c r="F176" s="231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</row>
    <row r="177" spans="1:24">
      <c r="A177" s="162"/>
      <c r="B177" s="162"/>
      <c r="C177" s="162"/>
      <c r="D177" s="163"/>
      <c r="F177" s="231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</row>
    <row r="178" spans="1:24">
      <c r="A178" s="162"/>
      <c r="B178" s="162"/>
      <c r="C178" s="162"/>
      <c r="D178" s="163"/>
      <c r="F178" s="231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</row>
    <row r="179" spans="1:24">
      <c r="A179" s="162"/>
      <c r="B179" s="162"/>
      <c r="C179" s="162"/>
      <c r="D179" s="163"/>
      <c r="F179" s="231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</row>
    <row r="180" spans="1:24">
      <c r="A180" s="162"/>
      <c r="B180" s="162"/>
      <c r="C180" s="162"/>
      <c r="D180" s="163"/>
      <c r="F180" s="231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</row>
    <row r="181" spans="1:24">
      <c r="A181" s="162"/>
      <c r="B181" s="162"/>
      <c r="C181" s="162"/>
      <c r="D181" s="163"/>
      <c r="F181" s="231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</row>
    <row r="182" spans="1:24">
      <c r="A182" s="162"/>
      <c r="B182" s="162"/>
      <c r="C182" s="162"/>
      <c r="D182" s="163"/>
      <c r="F182" s="231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</row>
    <row r="183" spans="1:24">
      <c r="A183" s="162"/>
      <c r="B183" s="162"/>
      <c r="C183" s="162"/>
      <c r="D183" s="163"/>
      <c r="F183" s="231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</row>
    <row r="184" spans="1:24">
      <c r="A184" s="162"/>
      <c r="B184" s="162"/>
      <c r="C184" s="162"/>
      <c r="D184" s="163"/>
      <c r="F184" s="231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</row>
    <row r="185" spans="1:24">
      <c r="A185" s="162"/>
      <c r="B185" s="162"/>
      <c r="C185" s="162"/>
      <c r="D185" s="163"/>
      <c r="F185" s="231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</row>
    <row r="186" spans="1:24">
      <c r="A186" s="162"/>
      <c r="B186" s="162"/>
      <c r="C186" s="162"/>
      <c r="D186" s="163"/>
      <c r="F186" s="231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</row>
    <row r="187" spans="1:24">
      <c r="A187" s="162"/>
      <c r="B187" s="162"/>
      <c r="C187" s="162"/>
      <c r="D187" s="163"/>
      <c r="F187" s="231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</row>
    <row r="188" spans="1:24">
      <c r="A188" s="162"/>
      <c r="B188" s="162"/>
      <c r="C188" s="162"/>
      <c r="D188" s="163"/>
      <c r="F188" s="231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</row>
    <row r="189" spans="1:24">
      <c r="A189" s="162"/>
      <c r="B189" s="162"/>
      <c r="C189" s="162"/>
      <c r="D189" s="163"/>
      <c r="F189" s="231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</row>
    <row r="190" spans="1:24">
      <c r="A190" s="162"/>
      <c r="B190" s="162"/>
      <c r="C190" s="162"/>
      <c r="D190" s="163"/>
      <c r="F190" s="231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</row>
    <row r="191" spans="1:24">
      <c r="A191" s="162"/>
      <c r="B191" s="162"/>
      <c r="C191" s="162"/>
      <c r="D191" s="163"/>
      <c r="F191" s="231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</row>
    <row r="192" spans="1:24">
      <c r="A192" s="162"/>
      <c r="B192" s="162"/>
      <c r="C192" s="162"/>
      <c r="D192" s="163"/>
      <c r="F192" s="231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</row>
    <row r="193" spans="1:24">
      <c r="A193" s="162"/>
      <c r="B193" s="162"/>
      <c r="C193" s="162"/>
      <c r="D193" s="163"/>
      <c r="F193" s="231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</row>
    <row r="194" spans="1:24">
      <c r="A194" s="162"/>
      <c r="B194" s="162"/>
      <c r="C194" s="162"/>
      <c r="D194" s="163"/>
      <c r="F194" s="231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</row>
    <row r="195" spans="1:24">
      <c r="A195" s="162"/>
      <c r="B195" s="162"/>
      <c r="C195" s="162"/>
      <c r="D195" s="163"/>
      <c r="F195" s="231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</row>
    <row r="196" spans="1:24">
      <c r="A196" s="162"/>
      <c r="B196" s="162"/>
      <c r="C196" s="162"/>
      <c r="D196" s="163"/>
      <c r="F196" s="231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</row>
    <row r="197" spans="1:24">
      <c r="A197" s="162"/>
      <c r="B197" s="162"/>
      <c r="C197" s="162"/>
      <c r="D197" s="163"/>
      <c r="F197" s="231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</row>
    <row r="198" spans="1:24">
      <c r="A198" s="162"/>
      <c r="B198" s="162"/>
      <c r="C198" s="162"/>
      <c r="D198" s="163"/>
      <c r="F198" s="231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</row>
    <row r="199" spans="1:24">
      <c r="A199" s="162"/>
      <c r="B199" s="162"/>
      <c r="C199" s="162"/>
      <c r="D199" s="163"/>
      <c r="F199" s="231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</row>
    <row r="200" spans="1:24">
      <c r="A200" s="162"/>
      <c r="B200" s="162"/>
      <c r="C200" s="162"/>
      <c r="D200" s="163"/>
      <c r="F200" s="231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</row>
    <row r="201" spans="1:24">
      <c r="A201" s="162"/>
      <c r="B201" s="162"/>
      <c r="C201" s="162"/>
      <c r="D201" s="163"/>
      <c r="F201" s="231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</row>
    <row r="202" spans="1:24">
      <c r="A202" s="162"/>
      <c r="B202" s="162"/>
      <c r="C202" s="162"/>
      <c r="D202" s="163"/>
      <c r="F202" s="231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</row>
    <row r="203" spans="1:24">
      <c r="A203" s="162"/>
      <c r="B203" s="162"/>
      <c r="C203" s="162"/>
      <c r="D203" s="163"/>
      <c r="F203" s="231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</row>
    <row r="204" spans="1:24">
      <c r="A204" s="162"/>
      <c r="B204" s="162"/>
      <c r="C204" s="162"/>
      <c r="D204" s="163"/>
      <c r="F204" s="231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</row>
    <row r="205" spans="1:24">
      <c r="A205" s="162"/>
      <c r="B205" s="162"/>
      <c r="C205" s="162"/>
      <c r="D205" s="163"/>
      <c r="F205" s="231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</row>
    <row r="206" spans="1:24">
      <c r="A206" s="162"/>
      <c r="B206" s="162"/>
      <c r="C206" s="162"/>
      <c r="D206" s="163"/>
      <c r="F206" s="231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</row>
    <row r="207" spans="1:24">
      <c r="A207" s="162"/>
      <c r="B207" s="162"/>
      <c r="C207" s="162"/>
      <c r="D207" s="163"/>
      <c r="F207" s="231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</row>
    <row r="208" spans="1:24">
      <c r="A208" s="162"/>
      <c r="B208" s="162"/>
      <c r="C208" s="162"/>
      <c r="D208" s="163"/>
      <c r="F208" s="231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</row>
    <row r="209" spans="1:24">
      <c r="A209" s="162"/>
      <c r="B209" s="162"/>
      <c r="C209" s="162"/>
      <c r="D209" s="163"/>
      <c r="F209" s="231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</row>
    <row r="210" spans="1:24">
      <c r="A210" s="162"/>
      <c r="B210" s="162"/>
      <c r="C210" s="162"/>
      <c r="D210" s="163"/>
      <c r="F210" s="231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</row>
    <row r="211" spans="1:24">
      <c r="A211" s="162"/>
      <c r="B211" s="162"/>
      <c r="C211" s="162"/>
      <c r="D211" s="163"/>
      <c r="F211" s="231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</row>
    <row r="212" spans="1:24">
      <c r="A212" s="162"/>
      <c r="B212" s="162"/>
      <c r="C212" s="162"/>
      <c r="D212" s="163"/>
      <c r="F212" s="231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</row>
    <row r="213" spans="1:24">
      <c r="A213" s="162"/>
      <c r="B213" s="162"/>
      <c r="C213" s="162"/>
      <c r="D213" s="163"/>
      <c r="F213" s="231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</row>
    <row r="214" spans="1:24">
      <c r="A214" s="162"/>
      <c r="B214" s="162"/>
      <c r="C214" s="162"/>
      <c r="D214" s="163"/>
      <c r="F214" s="231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</row>
    <row r="215" spans="1:24">
      <c r="A215" s="162"/>
      <c r="B215" s="162"/>
      <c r="C215" s="162"/>
      <c r="D215" s="163"/>
      <c r="F215" s="231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</row>
    <row r="216" spans="1:24">
      <c r="A216" s="162"/>
      <c r="B216" s="162"/>
      <c r="C216" s="162"/>
      <c r="D216" s="163"/>
      <c r="F216" s="231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</row>
    <row r="217" spans="1:24">
      <c r="A217" s="162"/>
      <c r="B217" s="162"/>
      <c r="C217" s="162"/>
      <c r="D217" s="163"/>
      <c r="F217" s="231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</row>
    <row r="218" spans="1:24">
      <c r="A218" s="162"/>
      <c r="B218" s="162"/>
      <c r="C218" s="162"/>
      <c r="D218" s="163"/>
      <c r="F218" s="231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</row>
    <row r="219" spans="1:24">
      <c r="A219" s="162"/>
      <c r="B219" s="162"/>
      <c r="C219" s="162"/>
      <c r="D219" s="163"/>
      <c r="F219" s="231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</row>
    <row r="220" spans="1:24">
      <c r="A220" s="162"/>
      <c r="B220" s="162"/>
      <c r="C220" s="162"/>
      <c r="D220" s="163"/>
      <c r="F220" s="231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</row>
    <row r="221" spans="1:24">
      <c r="A221" s="162"/>
      <c r="B221" s="162"/>
      <c r="C221" s="162"/>
      <c r="D221" s="163"/>
      <c r="F221" s="231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</row>
    <row r="222" spans="1:24">
      <c r="A222" s="162"/>
      <c r="B222" s="162"/>
      <c r="C222" s="162"/>
      <c r="D222" s="163"/>
      <c r="F222" s="231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</row>
    <row r="223" spans="1:24">
      <c r="A223" s="162"/>
      <c r="B223" s="162"/>
      <c r="C223" s="162"/>
      <c r="D223" s="163"/>
      <c r="F223" s="231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</row>
    <row r="224" spans="1:24">
      <c r="A224" s="162"/>
      <c r="B224" s="162"/>
      <c r="C224" s="162"/>
      <c r="D224" s="163"/>
      <c r="F224" s="231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</row>
    <row r="225" spans="1:24">
      <c r="A225" s="162"/>
      <c r="B225" s="162"/>
      <c r="C225" s="162"/>
      <c r="D225" s="163"/>
      <c r="F225" s="231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</row>
    <row r="226" spans="1:24">
      <c r="A226" s="162"/>
      <c r="B226" s="162"/>
      <c r="C226" s="162"/>
      <c r="D226" s="163"/>
      <c r="F226" s="231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</row>
    <row r="227" spans="1:24">
      <c r="A227" s="162"/>
      <c r="B227" s="162"/>
      <c r="C227" s="162"/>
      <c r="D227" s="163"/>
      <c r="F227" s="231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</row>
    <row r="228" spans="1:24">
      <c r="A228" s="162"/>
      <c r="B228" s="162"/>
      <c r="C228" s="162"/>
      <c r="D228" s="163"/>
      <c r="F228" s="231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</row>
    <row r="229" spans="1:24">
      <c r="A229" s="162"/>
      <c r="B229" s="162"/>
      <c r="C229" s="162"/>
      <c r="D229" s="163"/>
      <c r="F229" s="231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</row>
    <row r="230" spans="1:24">
      <c r="A230" s="162"/>
      <c r="B230" s="162"/>
      <c r="C230" s="162"/>
      <c r="D230" s="163"/>
      <c r="F230" s="231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</row>
    <row r="231" spans="1:24">
      <c r="A231" s="162"/>
      <c r="B231" s="162"/>
      <c r="C231" s="162"/>
      <c r="D231" s="163"/>
      <c r="F231" s="231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</row>
    <row r="232" spans="1:24">
      <c r="A232" s="162"/>
      <c r="B232" s="162"/>
      <c r="C232" s="162"/>
      <c r="D232" s="163"/>
      <c r="F232" s="231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</row>
    <row r="233" spans="1:24">
      <c r="A233" s="162"/>
      <c r="B233" s="162"/>
      <c r="C233" s="162"/>
      <c r="D233" s="163"/>
      <c r="F233" s="231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</row>
    <row r="234" spans="1:24">
      <c r="A234" s="162"/>
      <c r="B234" s="162"/>
      <c r="C234" s="162"/>
      <c r="D234" s="163"/>
      <c r="F234" s="231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</row>
    <row r="235" spans="1:24">
      <c r="A235" s="162"/>
      <c r="B235" s="162"/>
      <c r="C235" s="162"/>
      <c r="D235" s="163"/>
      <c r="F235" s="231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</row>
    <row r="236" spans="1:24">
      <c r="A236" s="162"/>
      <c r="B236" s="162"/>
      <c r="C236" s="162"/>
      <c r="D236" s="163"/>
      <c r="F236" s="231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</row>
    <row r="237" spans="1:24">
      <c r="A237" s="162"/>
      <c r="B237" s="162"/>
      <c r="C237" s="162"/>
      <c r="D237" s="163"/>
      <c r="F237" s="231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</row>
    <row r="238" spans="1:24">
      <c r="A238" s="162"/>
      <c r="B238" s="162"/>
      <c r="C238" s="162"/>
      <c r="D238" s="163"/>
      <c r="F238" s="231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</row>
    <row r="239" spans="1:24">
      <c r="A239" s="162"/>
      <c r="B239" s="162"/>
      <c r="C239" s="162"/>
      <c r="D239" s="163"/>
      <c r="F239" s="231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</row>
    <row r="240" spans="1:24">
      <c r="A240" s="162"/>
      <c r="B240" s="162"/>
      <c r="C240" s="162"/>
      <c r="D240" s="163"/>
      <c r="F240" s="231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</row>
    <row r="241" spans="1:24">
      <c r="A241" s="162"/>
      <c r="B241" s="162"/>
      <c r="C241" s="162"/>
      <c r="D241" s="163"/>
      <c r="F241" s="231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</row>
    <row r="242" spans="1:24">
      <c r="A242" s="162"/>
      <c r="B242" s="162"/>
      <c r="C242" s="162"/>
      <c r="D242" s="163"/>
      <c r="F242" s="231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</row>
    <row r="243" spans="1:24">
      <c r="A243" s="162"/>
      <c r="B243" s="162"/>
      <c r="C243" s="162"/>
      <c r="D243" s="163"/>
      <c r="F243" s="231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</row>
    <row r="244" spans="1:24">
      <c r="A244" s="162"/>
      <c r="B244" s="162"/>
      <c r="C244" s="162"/>
      <c r="D244" s="163"/>
      <c r="F244" s="231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</row>
    <row r="245" spans="1:24">
      <c r="A245" s="162"/>
      <c r="B245" s="162"/>
      <c r="C245" s="162"/>
      <c r="D245" s="163"/>
      <c r="F245" s="231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</row>
    <row r="246" spans="1:24">
      <c r="A246" s="162"/>
      <c r="B246" s="162"/>
      <c r="C246" s="162"/>
      <c r="D246" s="163"/>
      <c r="F246" s="231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</row>
    <row r="247" spans="1:24">
      <c r="A247" s="162"/>
      <c r="B247" s="162"/>
      <c r="C247" s="162"/>
      <c r="D247" s="163"/>
      <c r="F247" s="231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</row>
    <row r="248" spans="1:24">
      <c r="A248" s="162"/>
      <c r="B248" s="162"/>
      <c r="C248" s="162"/>
      <c r="D248" s="163"/>
      <c r="F248" s="231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</row>
    <row r="249" spans="1:24">
      <c r="A249" s="162"/>
      <c r="B249" s="162"/>
      <c r="C249" s="162"/>
      <c r="D249" s="163"/>
      <c r="F249" s="231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</row>
    <row r="250" spans="1:24">
      <c r="A250" s="162"/>
      <c r="B250" s="162"/>
      <c r="C250" s="162"/>
      <c r="D250" s="163"/>
      <c r="F250" s="231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</row>
    <row r="251" spans="1:24">
      <c r="A251" s="162"/>
      <c r="B251" s="162"/>
      <c r="C251" s="162"/>
      <c r="D251" s="163"/>
      <c r="F251" s="231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</row>
    <row r="252" spans="1:24">
      <c r="A252" s="162"/>
      <c r="B252" s="162"/>
      <c r="C252" s="162"/>
      <c r="D252" s="163"/>
      <c r="F252" s="231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</row>
    <row r="253" spans="1:24">
      <c r="A253" s="162"/>
      <c r="B253" s="162"/>
      <c r="C253" s="162"/>
      <c r="D253" s="163"/>
      <c r="F253" s="231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</row>
    <row r="254" spans="1:24">
      <c r="A254" s="162"/>
      <c r="B254" s="162"/>
      <c r="C254" s="162"/>
      <c r="D254" s="163"/>
      <c r="F254" s="231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</row>
    <row r="255" spans="1:24">
      <c r="A255" s="162"/>
      <c r="B255" s="162"/>
      <c r="C255" s="162"/>
      <c r="D255" s="163"/>
      <c r="F255" s="231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</row>
    <row r="256" spans="1:24">
      <c r="A256" s="162"/>
      <c r="B256" s="162"/>
      <c r="C256" s="162"/>
      <c r="D256" s="163"/>
      <c r="F256" s="231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</row>
    <row r="257" spans="1:24">
      <c r="A257" s="162"/>
      <c r="B257" s="162"/>
      <c r="C257" s="162"/>
      <c r="D257" s="163"/>
      <c r="F257" s="231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</row>
    <row r="258" spans="1:24">
      <c r="A258" s="162"/>
      <c r="B258" s="162"/>
      <c r="C258" s="162"/>
      <c r="D258" s="163"/>
      <c r="F258" s="231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</row>
    <row r="259" spans="1:24">
      <c r="A259" s="162"/>
      <c r="B259" s="162"/>
      <c r="C259" s="162"/>
      <c r="D259" s="163"/>
      <c r="F259" s="231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</row>
    <row r="260" spans="1:24">
      <c r="A260" s="162"/>
      <c r="B260" s="162"/>
      <c r="C260" s="162"/>
      <c r="D260" s="163"/>
      <c r="F260" s="231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</row>
    <row r="261" spans="1:24">
      <c r="A261" s="162"/>
      <c r="B261" s="162"/>
      <c r="C261" s="162"/>
      <c r="D261" s="163"/>
      <c r="F261" s="231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</row>
    <row r="262" spans="1:24">
      <c r="A262" s="162"/>
      <c r="B262" s="162"/>
      <c r="C262" s="162"/>
      <c r="D262" s="163"/>
      <c r="F262" s="231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</row>
    <row r="263" spans="1:24">
      <c r="A263" s="162"/>
      <c r="B263" s="162"/>
      <c r="C263" s="162"/>
      <c r="D263" s="163"/>
      <c r="F263" s="231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</row>
    <row r="264" spans="1:24">
      <c r="A264" s="162"/>
      <c r="B264" s="162"/>
      <c r="C264" s="162"/>
      <c r="D264" s="163"/>
      <c r="F264" s="231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</row>
    <row r="265" spans="1:24">
      <c r="A265" s="162"/>
      <c r="B265" s="162"/>
      <c r="C265" s="162"/>
      <c r="D265" s="163"/>
      <c r="F265" s="231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</row>
    <row r="266" spans="1:24">
      <c r="A266" s="162"/>
      <c r="B266" s="162"/>
      <c r="C266" s="162"/>
      <c r="D266" s="163"/>
      <c r="F266" s="231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</row>
    <row r="267" spans="1:24">
      <c r="A267" s="162"/>
      <c r="B267" s="162"/>
      <c r="C267" s="162"/>
      <c r="D267" s="163"/>
      <c r="F267" s="231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</row>
    <row r="268" spans="1:24">
      <c r="A268" s="162"/>
      <c r="B268" s="162"/>
      <c r="C268" s="162"/>
      <c r="D268" s="163"/>
      <c r="F268" s="231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</row>
    <row r="269" spans="1:24">
      <c r="A269" s="162"/>
      <c r="B269" s="162"/>
      <c r="C269" s="162"/>
      <c r="D269" s="163"/>
      <c r="F269" s="231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</row>
    <row r="270" spans="1:24">
      <c r="A270" s="162"/>
      <c r="B270" s="162"/>
      <c r="C270" s="162"/>
      <c r="D270" s="163"/>
      <c r="F270" s="231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</row>
    <row r="271" spans="1:24">
      <c r="A271" s="162"/>
      <c r="B271" s="162"/>
      <c r="C271" s="162"/>
      <c r="D271" s="163"/>
      <c r="F271" s="231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</row>
    <row r="272" spans="1:24">
      <c r="A272" s="162"/>
      <c r="B272" s="162"/>
      <c r="C272" s="162"/>
      <c r="D272" s="163"/>
      <c r="F272" s="231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</row>
    <row r="273" spans="1:24">
      <c r="A273" s="162"/>
      <c r="B273" s="162"/>
      <c r="C273" s="162"/>
      <c r="D273" s="163"/>
      <c r="F273" s="231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</row>
    <row r="274" spans="1:24">
      <c r="A274" s="162"/>
      <c r="B274" s="162"/>
      <c r="C274" s="162"/>
      <c r="D274" s="163"/>
      <c r="F274" s="231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</row>
    <row r="275" spans="1:24">
      <c r="A275" s="162"/>
      <c r="B275" s="162"/>
      <c r="C275" s="162"/>
      <c r="D275" s="163"/>
      <c r="F275" s="231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</row>
    <row r="276" spans="1:24">
      <c r="A276" s="162"/>
      <c r="B276" s="162"/>
      <c r="C276" s="162"/>
      <c r="D276" s="163"/>
      <c r="F276" s="231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</row>
    <row r="277" spans="1:24">
      <c r="A277" s="162"/>
      <c r="B277" s="162"/>
      <c r="C277" s="162"/>
      <c r="D277" s="163"/>
      <c r="F277" s="231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</row>
    <row r="278" spans="1:24">
      <c r="A278" s="162"/>
      <c r="B278" s="162"/>
      <c r="C278" s="162"/>
      <c r="D278" s="163"/>
      <c r="F278" s="231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</row>
    <row r="279" spans="1:24">
      <c r="A279" s="162"/>
      <c r="B279" s="162"/>
      <c r="C279" s="162"/>
      <c r="D279" s="163"/>
      <c r="F279" s="231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</row>
    <row r="280" spans="1:24">
      <c r="A280" s="162"/>
      <c r="B280" s="162"/>
      <c r="C280" s="162"/>
      <c r="D280" s="163"/>
      <c r="F280" s="231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</row>
    <row r="281" spans="1:24">
      <c r="A281" s="162"/>
      <c r="B281" s="162"/>
      <c r="C281" s="162"/>
      <c r="D281" s="163"/>
      <c r="F281" s="231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</row>
    <row r="282" spans="1:24">
      <c r="A282" s="162"/>
      <c r="B282" s="162"/>
      <c r="C282" s="162"/>
      <c r="D282" s="163"/>
      <c r="F282" s="231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</row>
    <row r="283" spans="1:24">
      <c r="A283" s="162"/>
      <c r="B283" s="162"/>
      <c r="C283" s="162"/>
      <c r="D283" s="163"/>
      <c r="F283" s="231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</row>
    <row r="284" spans="1:24">
      <c r="A284" s="162"/>
      <c r="B284" s="162"/>
      <c r="C284" s="162"/>
      <c r="D284" s="163"/>
      <c r="F284" s="231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</row>
    <row r="285" spans="1:24">
      <c r="A285" s="162"/>
      <c r="B285" s="162"/>
      <c r="C285" s="162"/>
      <c r="D285" s="163"/>
      <c r="F285" s="231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</row>
    <row r="286" spans="1:24">
      <c r="A286" s="162"/>
      <c r="B286" s="162"/>
      <c r="C286" s="162"/>
      <c r="D286" s="163"/>
      <c r="F286" s="231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</row>
    <row r="287" spans="1:24">
      <c r="A287" s="162"/>
      <c r="B287" s="162"/>
      <c r="C287" s="162"/>
      <c r="D287" s="163"/>
      <c r="F287" s="231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</row>
    <row r="288" spans="1:24">
      <c r="A288" s="162"/>
      <c r="B288" s="162"/>
      <c r="C288" s="162"/>
      <c r="D288" s="163"/>
      <c r="F288" s="231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</row>
    <row r="289" spans="1:24">
      <c r="A289" s="162"/>
      <c r="B289" s="162"/>
      <c r="C289" s="162"/>
      <c r="D289" s="163"/>
      <c r="F289" s="231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</row>
    <row r="290" spans="1:24">
      <c r="A290" s="162"/>
      <c r="B290" s="162"/>
      <c r="C290" s="162"/>
      <c r="D290" s="163"/>
      <c r="F290" s="231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</row>
    <row r="291" spans="1:24">
      <c r="A291" s="162"/>
      <c r="B291" s="162"/>
      <c r="C291" s="162"/>
      <c r="D291" s="163"/>
      <c r="F291" s="231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</row>
    <row r="292" spans="1:24">
      <c r="A292" s="162"/>
      <c r="B292" s="162"/>
      <c r="C292" s="162"/>
      <c r="D292" s="163"/>
      <c r="F292" s="231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</row>
    <row r="293" spans="1:24">
      <c r="A293" s="162"/>
      <c r="B293" s="162"/>
      <c r="C293" s="162"/>
      <c r="D293" s="163"/>
      <c r="F293" s="231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</row>
    <row r="294" spans="1:24">
      <c r="A294" s="162"/>
      <c r="B294" s="162"/>
      <c r="C294" s="162"/>
      <c r="D294" s="163"/>
      <c r="F294" s="231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</row>
    <row r="295" spans="1:24">
      <c r="A295" s="162"/>
      <c r="B295" s="162"/>
      <c r="C295" s="162"/>
      <c r="D295" s="163"/>
      <c r="F295" s="231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</row>
    <row r="296" spans="1:24">
      <c r="A296" s="162"/>
      <c r="B296" s="162"/>
      <c r="C296" s="162"/>
      <c r="D296" s="163"/>
      <c r="F296" s="231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</row>
    <row r="297" spans="1:24">
      <c r="A297" s="162"/>
      <c r="B297" s="162"/>
      <c r="C297" s="162"/>
      <c r="D297" s="163"/>
      <c r="F297" s="231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</row>
    <row r="298" spans="1:24">
      <c r="A298" s="162"/>
      <c r="B298" s="162"/>
      <c r="C298" s="162"/>
      <c r="D298" s="163"/>
      <c r="F298" s="231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</row>
    <row r="299" spans="1:24">
      <c r="A299" s="162"/>
      <c r="B299" s="162"/>
      <c r="C299" s="162"/>
      <c r="D299" s="163"/>
      <c r="F299" s="231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</row>
    <row r="300" spans="1:24">
      <c r="A300" s="162"/>
      <c r="B300" s="162"/>
      <c r="C300" s="162"/>
      <c r="D300" s="163"/>
      <c r="F300" s="231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</row>
    <row r="301" spans="1:24">
      <c r="A301" s="162"/>
      <c r="B301" s="162"/>
      <c r="C301" s="162"/>
      <c r="D301" s="163"/>
      <c r="F301" s="231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</row>
    <row r="302" spans="1:24">
      <c r="A302" s="162"/>
      <c r="B302" s="162"/>
      <c r="C302" s="162"/>
      <c r="D302" s="163"/>
      <c r="F302" s="231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</row>
    <row r="303" spans="1:24">
      <c r="A303" s="162"/>
      <c r="B303" s="162"/>
      <c r="C303" s="162"/>
      <c r="D303" s="163"/>
      <c r="F303" s="231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</row>
    <row r="304" spans="1:24">
      <c r="A304" s="162"/>
      <c r="B304" s="162"/>
      <c r="C304" s="162"/>
      <c r="D304" s="163"/>
      <c r="F304" s="231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</row>
    <row r="305" spans="1:24">
      <c r="A305" s="162"/>
      <c r="B305" s="162"/>
      <c r="C305" s="162"/>
      <c r="D305" s="163"/>
      <c r="F305" s="231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</row>
    <row r="306" spans="1:24">
      <c r="A306" s="162"/>
      <c r="B306" s="162"/>
      <c r="C306" s="162"/>
      <c r="D306" s="163"/>
      <c r="F306" s="231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</row>
    <row r="307" spans="1:24">
      <c r="A307" s="162"/>
      <c r="B307" s="162"/>
      <c r="C307" s="162"/>
      <c r="D307" s="163"/>
      <c r="F307" s="231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</row>
    <row r="308" spans="1:24">
      <c r="A308" s="162"/>
      <c r="B308" s="162"/>
      <c r="C308" s="162"/>
      <c r="D308" s="163"/>
      <c r="F308" s="231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</row>
    <row r="309" spans="1:24">
      <c r="A309" s="162"/>
      <c r="B309" s="162"/>
      <c r="C309" s="162"/>
      <c r="D309" s="163"/>
      <c r="F309" s="231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</row>
    <row r="310" spans="1:24">
      <c r="A310" s="162"/>
      <c r="B310" s="162"/>
      <c r="C310" s="162"/>
      <c r="D310" s="163"/>
      <c r="F310" s="231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</row>
    <row r="311" spans="1:24">
      <c r="A311" s="162"/>
      <c r="B311" s="162"/>
      <c r="C311" s="162"/>
      <c r="D311" s="163"/>
      <c r="F311" s="231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</row>
    <row r="312" spans="1:24">
      <c r="A312" s="162"/>
      <c r="B312" s="162"/>
      <c r="C312" s="162"/>
      <c r="D312" s="163"/>
      <c r="F312" s="231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</row>
    <row r="313" spans="1:24">
      <c r="A313" s="162"/>
      <c r="B313" s="162"/>
      <c r="C313" s="162"/>
      <c r="D313" s="163"/>
      <c r="F313" s="231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</row>
    <row r="314" spans="1:24">
      <c r="A314" s="162"/>
      <c r="B314" s="162"/>
      <c r="C314" s="162"/>
      <c r="D314" s="163"/>
      <c r="F314" s="231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</row>
    <row r="315" spans="1:24">
      <c r="A315" s="162"/>
      <c r="B315" s="162"/>
      <c r="C315" s="162"/>
      <c r="D315" s="163"/>
      <c r="F315" s="231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</row>
    <row r="316" spans="1:24">
      <c r="A316" s="162"/>
      <c r="B316" s="162"/>
      <c r="C316" s="162"/>
      <c r="D316" s="163"/>
      <c r="F316" s="231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</row>
    <row r="317" spans="1:24">
      <c r="A317" s="162"/>
      <c r="B317" s="162"/>
      <c r="C317" s="162"/>
      <c r="D317" s="163"/>
      <c r="F317" s="231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</row>
    <row r="318" spans="1:24">
      <c r="A318" s="162"/>
      <c r="B318" s="162"/>
      <c r="C318" s="162"/>
      <c r="D318" s="163"/>
      <c r="F318" s="231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</row>
    <row r="319" spans="1:24">
      <c r="A319" s="162"/>
      <c r="B319" s="162"/>
      <c r="C319" s="162"/>
      <c r="D319" s="163"/>
      <c r="F319" s="231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</row>
    <row r="320" spans="1:24">
      <c r="A320" s="162"/>
      <c r="B320" s="162"/>
      <c r="C320" s="162"/>
      <c r="D320" s="163"/>
      <c r="F320" s="231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</row>
    <row r="321" spans="1:24">
      <c r="A321" s="162"/>
      <c r="B321" s="162"/>
      <c r="C321" s="162"/>
      <c r="D321" s="163"/>
      <c r="F321" s="231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</row>
    <row r="322" spans="1:24">
      <c r="A322" s="162"/>
      <c r="B322" s="162"/>
      <c r="C322" s="162"/>
      <c r="D322" s="163"/>
      <c r="F322" s="231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</row>
    <row r="323" spans="1:24">
      <c r="A323" s="162"/>
      <c r="B323" s="162"/>
      <c r="C323" s="162"/>
      <c r="D323" s="163"/>
      <c r="F323" s="231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</row>
    <row r="324" spans="1:24">
      <c r="A324" s="162"/>
      <c r="B324" s="162"/>
      <c r="C324" s="162"/>
      <c r="D324" s="163"/>
      <c r="F324" s="231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</row>
    <row r="325" spans="1:24">
      <c r="A325" s="162"/>
      <c r="B325" s="162"/>
      <c r="C325" s="162"/>
      <c r="D325" s="163"/>
      <c r="F325" s="231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</row>
    <row r="326" spans="1:24">
      <c r="A326" s="162"/>
      <c r="B326" s="162"/>
      <c r="C326" s="162"/>
      <c r="D326" s="163"/>
      <c r="F326" s="231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</row>
    <row r="327" spans="1:24">
      <c r="A327" s="162"/>
      <c r="B327" s="162"/>
      <c r="C327" s="162"/>
      <c r="D327" s="163"/>
      <c r="F327" s="231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</row>
    <row r="328" spans="1:24">
      <c r="A328" s="162"/>
      <c r="B328" s="162"/>
      <c r="C328" s="162"/>
      <c r="D328" s="163"/>
      <c r="F328" s="231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</row>
    <row r="329" spans="1:24">
      <c r="A329" s="162"/>
      <c r="B329" s="162"/>
      <c r="C329" s="162"/>
      <c r="D329" s="163"/>
      <c r="F329" s="231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</row>
    <row r="330" spans="1:24">
      <c r="A330" s="162"/>
      <c r="B330" s="162"/>
      <c r="C330" s="162"/>
      <c r="D330" s="163"/>
      <c r="F330" s="231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</row>
    <row r="331" spans="1:24">
      <c r="A331" s="162"/>
      <c r="B331" s="162"/>
      <c r="C331" s="162"/>
      <c r="D331" s="163"/>
      <c r="F331" s="231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</row>
    <row r="332" spans="1:24">
      <c r="A332" s="162"/>
      <c r="B332" s="162"/>
      <c r="C332" s="162"/>
      <c r="D332" s="163"/>
      <c r="F332" s="231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</row>
    <row r="333" spans="1:24">
      <c r="A333" s="162"/>
      <c r="B333" s="162"/>
      <c r="C333" s="162"/>
      <c r="D333" s="163"/>
      <c r="F333" s="231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</row>
    <row r="334" spans="1:24">
      <c r="A334" s="162"/>
      <c r="B334" s="162"/>
      <c r="C334" s="162"/>
      <c r="D334" s="163"/>
      <c r="F334" s="231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</row>
    <row r="335" spans="1:24">
      <c r="A335" s="162"/>
      <c r="B335" s="162"/>
      <c r="C335" s="162"/>
      <c r="D335" s="163"/>
      <c r="F335" s="231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</row>
    <row r="336" spans="1:24">
      <c r="A336" s="162"/>
      <c r="B336" s="162"/>
      <c r="C336" s="162"/>
      <c r="D336" s="163"/>
      <c r="F336" s="231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</row>
    <row r="337" spans="1:24">
      <c r="A337" s="162"/>
      <c r="B337" s="162"/>
      <c r="C337" s="162"/>
      <c r="D337" s="163"/>
      <c r="F337" s="231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</row>
    <row r="338" spans="1:24">
      <c r="A338" s="162"/>
      <c r="B338" s="162"/>
      <c r="C338" s="162"/>
      <c r="D338" s="163"/>
      <c r="F338" s="231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</row>
    <row r="339" spans="1:24">
      <c r="A339" s="162"/>
      <c r="B339" s="162"/>
      <c r="C339" s="162"/>
      <c r="D339" s="163"/>
      <c r="F339" s="231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</row>
    <row r="340" spans="1:24">
      <c r="A340" s="162"/>
      <c r="B340" s="162"/>
      <c r="C340" s="162"/>
      <c r="D340" s="163"/>
      <c r="F340" s="231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</row>
    <row r="341" spans="1:24">
      <c r="A341" s="162"/>
      <c r="B341" s="162"/>
      <c r="C341" s="162"/>
      <c r="D341" s="163"/>
      <c r="F341" s="231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</row>
    <row r="342" spans="1:24">
      <c r="A342" s="162"/>
      <c r="B342" s="162"/>
      <c r="C342" s="162"/>
      <c r="D342" s="163"/>
      <c r="F342" s="231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</row>
    <row r="343" spans="1:24">
      <c r="A343" s="162"/>
      <c r="B343" s="162"/>
      <c r="C343" s="162"/>
      <c r="D343" s="163"/>
      <c r="F343" s="231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</row>
    <row r="344" spans="1:24">
      <c r="A344" s="162"/>
      <c r="B344" s="162"/>
      <c r="C344" s="162"/>
      <c r="D344" s="163"/>
      <c r="F344" s="231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</row>
    <row r="345" spans="1:24">
      <c r="A345" s="162"/>
      <c r="B345" s="162"/>
      <c r="C345" s="162"/>
      <c r="D345" s="163"/>
      <c r="F345" s="231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</row>
    <row r="346" spans="1:24">
      <c r="A346" s="162"/>
      <c r="B346" s="162"/>
      <c r="C346" s="162"/>
      <c r="D346" s="163"/>
      <c r="F346" s="231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</row>
    <row r="347" spans="1:24">
      <c r="A347" s="162"/>
      <c r="B347" s="162"/>
      <c r="C347" s="162"/>
      <c r="D347" s="163"/>
      <c r="F347" s="231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</row>
    <row r="348" spans="1:24">
      <c r="A348" s="162"/>
      <c r="B348" s="162"/>
      <c r="C348" s="162"/>
      <c r="D348" s="163"/>
      <c r="F348" s="231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</row>
    <row r="349" spans="1:24">
      <c r="A349" s="162"/>
      <c r="B349" s="162"/>
      <c r="C349" s="162"/>
      <c r="D349" s="163"/>
      <c r="F349" s="231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</row>
    <row r="350" spans="1:24">
      <c r="A350" s="162"/>
      <c r="B350" s="162"/>
      <c r="C350" s="162"/>
      <c r="D350" s="163"/>
      <c r="F350" s="231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</row>
    <row r="351" spans="1:24">
      <c r="A351" s="162"/>
      <c r="B351" s="162"/>
      <c r="C351" s="162"/>
      <c r="D351" s="163"/>
      <c r="F351" s="231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</row>
    <row r="352" spans="1:24">
      <c r="A352" s="162"/>
      <c r="B352" s="162"/>
      <c r="C352" s="162"/>
      <c r="D352" s="163"/>
      <c r="F352" s="231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</row>
    <row r="353" spans="1:24">
      <c r="A353" s="162"/>
      <c r="B353" s="162"/>
      <c r="C353" s="162"/>
      <c r="D353" s="163"/>
      <c r="F353" s="231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</row>
    <row r="354" spans="1:24">
      <c r="A354" s="162"/>
      <c r="B354" s="162"/>
      <c r="C354" s="162"/>
      <c r="D354" s="163"/>
      <c r="F354" s="231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</row>
    <row r="355" spans="1:24">
      <c r="A355" s="162"/>
      <c r="B355" s="162"/>
      <c r="C355" s="162"/>
      <c r="D355" s="163"/>
      <c r="F355" s="231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</row>
    <row r="356" spans="1:24">
      <c r="A356" s="162"/>
      <c r="B356" s="162"/>
      <c r="C356" s="162"/>
      <c r="D356" s="163"/>
      <c r="F356" s="231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</row>
    <row r="357" spans="1:24">
      <c r="A357" s="162"/>
      <c r="B357" s="162"/>
      <c r="C357" s="162"/>
      <c r="D357" s="163"/>
      <c r="F357" s="231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</row>
    <row r="358" spans="1:24">
      <c r="A358" s="162"/>
      <c r="B358" s="162"/>
      <c r="C358" s="162"/>
      <c r="D358" s="163"/>
      <c r="F358" s="231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</row>
    <row r="359" spans="1:24">
      <c r="A359" s="162"/>
      <c r="B359" s="162"/>
      <c r="C359" s="162"/>
      <c r="D359" s="163"/>
      <c r="F359" s="231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</row>
    <row r="360" spans="1:24">
      <c r="A360" s="162"/>
      <c r="B360" s="162"/>
      <c r="C360" s="162"/>
      <c r="D360" s="163"/>
      <c r="F360" s="231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</row>
    <row r="361" spans="1:24">
      <c r="A361" s="162"/>
      <c r="B361" s="162"/>
      <c r="C361" s="162"/>
      <c r="D361" s="163"/>
      <c r="F361" s="231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</row>
    <row r="362" spans="1:24">
      <c r="A362" s="162"/>
      <c r="B362" s="162"/>
      <c r="C362" s="162"/>
      <c r="D362" s="163"/>
      <c r="F362" s="231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</row>
    <row r="363" spans="1:24">
      <c r="A363" s="162"/>
      <c r="B363" s="162"/>
      <c r="C363" s="162"/>
      <c r="D363" s="163"/>
      <c r="F363" s="231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</row>
    <row r="364" spans="1:24">
      <c r="A364" s="162"/>
      <c r="B364" s="162"/>
      <c r="C364" s="162"/>
      <c r="D364" s="163"/>
      <c r="F364" s="231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</row>
    <row r="365" spans="1:24">
      <c r="A365" s="162"/>
      <c r="B365" s="162"/>
      <c r="C365" s="162"/>
      <c r="D365" s="163"/>
      <c r="F365" s="231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</row>
    <row r="366" spans="1:24">
      <c r="A366" s="162"/>
      <c r="B366" s="162"/>
      <c r="C366" s="162"/>
      <c r="D366" s="163"/>
      <c r="F366" s="231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</row>
    <row r="367" spans="1:24">
      <c r="A367" s="162"/>
      <c r="B367" s="162"/>
      <c r="C367" s="162"/>
      <c r="D367" s="163"/>
      <c r="F367" s="231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</row>
    <row r="368" spans="1:24">
      <c r="A368" s="162"/>
      <c r="B368" s="162"/>
      <c r="C368" s="162"/>
      <c r="D368" s="163"/>
      <c r="F368" s="231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</row>
    <row r="369" spans="1:24">
      <c r="A369" s="162"/>
      <c r="B369" s="162"/>
      <c r="C369" s="162"/>
      <c r="D369" s="163"/>
      <c r="F369" s="231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</row>
    <row r="370" spans="1:24">
      <c r="A370" s="162"/>
      <c r="B370" s="162"/>
      <c r="C370" s="162"/>
      <c r="D370" s="163"/>
      <c r="F370" s="231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</row>
    <row r="371" spans="1:24">
      <c r="A371" s="162"/>
      <c r="B371" s="162"/>
      <c r="C371" s="162"/>
      <c r="D371" s="163"/>
      <c r="F371" s="231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</row>
    <row r="372" spans="1:24">
      <c r="A372" s="162"/>
      <c r="B372" s="162"/>
      <c r="C372" s="162"/>
      <c r="D372" s="163"/>
      <c r="F372" s="231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</row>
    <row r="373" spans="1:24">
      <c r="A373" s="162"/>
      <c r="B373" s="162"/>
      <c r="C373" s="162"/>
      <c r="D373" s="163"/>
      <c r="F373" s="231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</row>
    <row r="374" spans="1:24">
      <c r="A374" s="162"/>
      <c r="B374" s="162"/>
      <c r="C374" s="162"/>
      <c r="D374" s="163"/>
      <c r="F374" s="231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</row>
    <row r="375" spans="1:24">
      <c r="A375" s="162"/>
      <c r="B375" s="162"/>
      <c r="C375" s="162"/>
      <c r="D375" s="163"/>
      <c r="F375" s="231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</row>
  </sheetData>
  <mergeCells count="12">
    <mergeCell ref="B18:C18"/>
    <mergeCell ref="B20:D20"/>
    <mergeCell ref="E20:J20"/>
    <mergeCell ref="B173:C173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0866141732283472" right="0.70866141732283472" top="0.74803149606299213" bottom="0.74803149606299213" header="0" footer="0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Виктория</cp:lastModifiedBy>
  <cp:lastPrinted>2021-01-14T07:34:52Z</cp:lastPrinted>
  <dcterms:modified xsi:type="dcterms:W3CDTF">2021-01-14T08:55:40Z</dcterms:modified>
</cp:coreProperties>
</file>