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870" yWindow="885" windowWidth="27255" windowHeight="11670"/>
  </bookViews>
  <sheets>
    <sheet name="Звіт" sheetId="1" r:id="rId1"/>
  </sheets>
  <definedNames>
    <definedName name="_xlnm._FilterDatabase" localSheetId="0" hidden="1">Звіт!$A$19:$T$19</definedName>
    <definedName name="_xlnm.Print_Area" localSheetId="0">Звіт!$A$1:$S$97</definedName>
  </definedNames>
  <calcPr calcId="125725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O67" i="1"/>
  <c r="O68"/>
  <c r="P69"/>
  <c r="O69" s="1"/>
  <c r="P67"/>
  <c r="O65"/>
  <c r="I21" l="1"/>
  <c r="J21"/>
  <c r="R69"/>
  <c r="S69" s="1"/>
  <c r="S68"/>
  <c r="R68"/>
  <c r="R67"/>
  <c r="S67" s="1"/>
  <c r="R55"/>
  <c r="S55" s="1"/>
  <c r="O89"/>
  <c r="P73"/>
  <c r="R54"/>
  <c r="S54" s="1"/>
  <c r="O54"/>
  <c r="P54"/>
  <c r="P55"/>
  <c r="R56"/>
  <c r="S56" s="1"/>
  <c r="O56"/>
  <c r="P56"/>
  <c r="P65"/>
  <c r="P62"/>
  <c r="O86"/>
  <c r="J75"/>
  <c r="I73"/>
  <c r="J73"/>
  <c r="O85"/>
  <c r="P85"/>
  <c r="O74"/>
  <c r="P74"/>
  <c r="S57"/>
  <c r="R57"/>
  <c r="O57"/>
  <c r="I57"/>
  <c r="J57"/>
  <c r="P57"/>
  <c r="O53"/>
  <c r="P53"/>
  <c r="R53" s="1"/>
  <c r="S53" s="1"/>
  <c r="J53"/>
  <c r="J55"/>
  <c r="J62"/>
  <c r="M21"/>
  <c r="G21"/>
  <c r="Q85"/>
  <c r="R85"/>
  <c r="M86"/>
  <c r="M85"/>
  <c r="Q75"/>
  <c r="R75"/>
  <c r="S75" s="1"/>
  <c r="M76"/>
  <c r="M75"/>
  <c r="M74"/>
  <c r="M73"/>
  <c r="G75"/>
  <c r="G74"/>
  <c r="G73"/>
  <c r="Q67"/>
  <c r="Q68"/>
  <c r="Q69"/>
  <c r="M69"/>
  <c r="M68"/>
  <c r="M67"/>
  <c r="M65"/>
  <c r="G66"/>
  <c r="G65"/>
  <c r="M62"/>
  <c r="G62"/>
  <c r="M52"/>
  <c r="G52"/>
  <c r="M57"/>
  <c r="Q57" s="1"/>
  <c r="M56"/>
  <c r="Q56" s="1"/>
  <c r="M55"/>
  <c r="Q55" s="1"/>
  <c r="M54"/>
  <c r="M53"/>
  <c r="G57"/>
  <c r="G56"/>
  <c r="G55"/>
  <c r="G54"/>
  <c r="G53"/>
  <c r="S85" l="1"/>
  <c r="Q53"/>
  <c r="Q54"/>
  <c r="Q52"/>
  <c r="P52" l="1"/>
  <c r="J52"/>
  <c r="R52" s="1"/>
  <c r="S52" l="1"/>
  <c r="P90"/>
  <c r="J90"/>
  <c r="G90"/>
  <c r="R89"/>
  <c r="R90" s="1"/>
  <c r="M89"/>
  <c r="M90" s="1"/>
  <c r="J87"/>
  <c r="G87"/>
  <c r="R86"/>
  <c r="Q86"/>
  <c r="Q84"/>
  <c r="P84"/>
  <c r="R84" s="1"/>
  <c r="M84"/>
  <c r="P81"/>
  <c r="M81"/>
  <c r="J81"/>
  <c r="G81"/>
  <c r="P80"/>
  <c r="M80"/>
  <c r="J80"/>
  <c r="R80" s="1"/>
  <c r="G80"/>
  <c r="Q80" s="1"/>
  <c r="S80" s="1"/>
  <c r="P79"/>
  <c r="P82" s="1"/>
  <c r="M79"/>
  <c r="J79"/>
  <c r="J82" s="1"/>
  <c r="G79"/>
  <c r="Q79" s="1"/>
  <c r="J76"/>
  <c r="J74"/>
  <c r="M77"/>
  <c r="P70"/>
  <c r="M70"/>
  <c r="M71" s="1"/>
  <c r="J70"/>
  <c r="G70"/>
  <c r="P66"/>
  <c r="J66"/>
  <c r="J65"/>
  <c r="Q62"/>
  <c r="P61"/>
  <c r="M61"/>
  <c r="J61"/>
  <c r="G61"/>
  <c r="P60"/>
  <c r="M60"/>
  <c r="M63" s="1"/>
  <c r="J60"/>
  <c r="G60"/>
  <c r="G63" s="1"/>
  <c r="P51"/>
  <c r="M51"/>
  <c r="J51"/>
  <c r="G51"/>
  <c r="P50"/>
  <c r="M50"/>
  <c r="J50"/>
  <c r="G50"/>
  <c r="P49"/>
  <c r="M49"/>
  <c r="J49"/>
  <c r="J58" s="1"/>
  <c r="G49"/>
  <c r="G58" s="1"/>
  <c r="P46"/>
  <c r="M46"/>
  <c r="J46"/>
  <c r="G46"/>
  <c r="P45"/>
  <c r="M45"/>
  <c r="J45"/>
  <c r="G45"/>
  <c r="P44"/>
  <c r="P47" s="1"/>
  <c r="M44"/>
  <c r="J44"/>
  <c r="J47" s="1"/>
  <c r="G44"/>
  <c r="P41"/>
  <c r="M41"/>
  <c r="J41"/>
  <c r="G41"/>
  <c r="P40"/>
  <c r="P42" s="1"/>
  <c r="M40"/>
  <c r="J40"/>
  <c r="J42" s="1"/>
  <c r="G40"/>
  <c r="S37"/>
  <c r="P37"/>
  <c r="M37"/>
  <c r="S36"/>
  <c r="P36"/>
  <c r="M36"/>
  <c r="S35"/>
  <c r="P35"/>
  <c r="M35"/>
  <c r="R34"/>
  <c r="Q34"/>
  <c r="P33"/>
  <c r="R33" s="1"/>
  <c r="M33"/>
  <c r="Q33" s="1"/>
  <c r="P32"/>
  <c r="R32" s="1"/>
  <c r="M32"/>
  <c r="Q32" s="1"/>
  <c r="P31"/>
  <c r="R31" s="1"/>
  <c r="M31"/>
  <c r="P29"/>
  <c r="M29"/>
  <c r="J29"/>
  <c r="G29"/>
  <c r="P28"/>
  <c r="M28"/>
  <c r="J28"/>
  <c r="G28"/>
  <c r="P27"/>
  <c r="M27"/>
  <c r="J27"/>
  <c r="G27"/>
  <c r="Q26"/>
  <c r="M26"/>
  <c r="M22"/>
  <c r="J22"/>
  <c r="G22"/>
  <c r="Q21"/>
  <c r="R87" l="1"/>
  <c r="S86"/>
  <c r="G82"/>
  <c r="J77"/>
  <c r="R81"/>
  <c r="M87"/>
  <c r="Q81"/>
  <c r="S81" s="1"/>
  <c r="R70"/>
  <c r="P76"/>
  <c r="R76" s="1"/>
  <c r="M82"/>
  <c r="R61"/>
  <c r="R62"/>
  <c r="S62" s="1"/>
  <c r="R66"/>
  <c r="R74"/>
  <c r="Q73"/>
  <c r="Q74"/>
  <c r="Q76"/>
  <c r="G77"/>
  <c r="P71"/>
  <c r="G42"/>
  <c r="J63"/>
  <c r="J71"/>
  <c r="P63"/>
  <c r="Q60"/>
  <c r="Q61"/>
  <c r="Q63" s="1"/>
  <c r="Q65"/>
  <c r="Q66"/>
  <c r="Q70"/>
  <c r="G71"/>
  <c r="S33"/>
  <c r="P34"/>
  <c r="R50"/>
  <c r="S50" s="1"/>
  <c r="R45"/>
  <c r="R46"/>
  <c r="Q50"/>
  <c r="R30"/>
  <c r="S34"/>
  <c r="R40"/>
  <c r="S40" s="1"/>
  <c r="R29"/>
  <c r="S29" s="1"/>
  <c r="P30"/>
  <c r="R41"/>
  <c r="G47"/>
  <c r="Q45"/>
  <c r="R51"/>
  <c r="P58"/>
  <c r="M34"/>
  <c r="G26"/>
  <c r="G38" s="1"/>
  <c r="S84"/>
  <c r="Q44"/>
  <c r="Q49"/>
  <c r="R28"/>
  <c r="S28" s="1"/>
  <c r="J26"/>
  <c r="J38" s="1"/>
  <c r="S32"/>
  <c r="Q82"/>
  <c r="Q22"/>
  <c r="M30"/>
  <c r="Q31"/>
  <c r="M47"/>
  <c r="Q46"/>
  <c r="M58"/>
  <c r="Q51"/>
  <c r="R27"/>
  <c r="P26"/>
  <c r="M42"/>
  <c r="R60"/>
  <c r="R65"/>
  <c r="R79"/>
  <c r="R82" s="1"/>
  <c r="P87"/>
  <c r="R44"/>
  <c r="Q89"/>
  <c r="R49"/>
  <c r="Q87"/>
  <c r="P77" l="1"/>
  <c r="P91" s="1"/>
  <c r="P21" s="1"/>
  <c r="R73"/>
  <c r="R77" s="1"/>
  <c r="S87"/>
  <c r="R71"/>
  <c r="S76"/>
  <c r="R63"/>
  <c r="S70"/>
  <c r="S74"/>
  <c r="S61"/>
  <c r="S66"/>
  <c r="Q77"/>
  <c r="S65"/>
  <c r="S71" s="1"/>
  <c r="Q71"/>
  <c r="S46"/>
  <c r="J91"/>
  <c r="J93" s="1"/>
  <c r="R42"/>
  <c r="S45"/>
  <c r="P38"/>
  <c r="R47"/>
  <c r="G91"/>
  <c r="G93" s="1"/>
  <c r="M38"/>
  <c r="M91" s="1"/>
  <c r="M93" s="1"/>
  <c r="R58"/>
  <c r="S51"/>
  <c r="Q30"/>
  <c r="Q38" s="1"/>
  <c r="S31"/>
  <c r="S30" s="1"/>
  <c r="S49"/>
  <c r="Q58"/>
  <c r="R26"/>
  <c r="R38" s="1"/>
  <c r="S27"/>
  <c r="S26" s="1"/>
  <c r="S38" s="1"/>
  <c r="Q42"/>
  <c r="S41"/>
  <c r="S42" s="1"/>
  <c r="S60"/>
  <c r="S63" s="1"/>
  <c r="S44"/>
  <c r="Q47"/>
  <c r="Q90"/>
  <c r="S89"/>
  <c r="S90" s="1"/>
  <c r="S79"/>
  <c r="S82" s="1"/>
  <c r="R21" l="1"/>
  <c r="O21"/>
  <c r="P22"/>
  <c r="P93" s="1"/>
  <c r="S73"/>
  <c r="S77" s="1"/>
  <c r="S47"/>
  <c r="R91"/>
  <c r="S58"/>
  <c r="Q91"/>
  <c r="Q93" s="1"/>
  <c r="R22" l="1"/>
  <c r="R93" s="1"/>
  <c r="S21"/>
  <c r="S22" s="1"/>
  <c r="S91"/>
  <c r="S93" l="1"/>
</calcChain>
</file>

<file path=xl/sharedStrings.xml><?xml version="1.0" encoding="utf-8"?>
<sst xmlns="http://schemas.openxmlformats.org/spreadsheetml/2006/main" count="260" uniqueCount="156">
  <si>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</si>
  <si>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</si>
  <si>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</si>
  <si>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</si>
  <si>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</si>
  <si>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</si>
  <si>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</si>
  <si>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</si>
  <si>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</si>
  <si>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</si>
  <si>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</si>
  <si>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</si>
  <si>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</si>
  <si>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</si>
  <si>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</si>
  <si>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</si>
  <si>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</si>
  <si>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</si>
  <si>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</si>
  <si>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</si>
  <si>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</si>
  <si>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</si>
  <si>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</si>
  <si>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</si>
  <si>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</si>
  <si>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</si>
  <si>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</si>
  <si>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</si>
  <si>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</si>
  <si>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</si>
  <si>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</si>
  <si>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</si>
  <si>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</si>
  <si>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</si>
  <si>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</si>
  <si>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</si>
  <si>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</si>
  <si>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</si>
  <si>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</si>
  <si>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</si>
  <si>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</si>
  <si>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</si>
  <si>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</si>
  <si>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</si>
  <si>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</si>
  <si>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</si>
  <si>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</si>
  <si>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</si>
  <si>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</si>
  <si>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</si>
  <si>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</si>
  <si>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</si>
  <si>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</si>
  <si>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</si>
  <si>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</si>
  <si>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</si>
  <si>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</si>
  <si>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</si>
  <si>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</si>
  <si>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</si>
  <si>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</si>
  <si>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</si>
  <si>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</si>
  <si>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</si>
  <si>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</si>
  <si>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</si>
  <si>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</si>
  <si>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</si>
  <si>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</si>
  <si>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</si>
  <si>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</si>
  <si>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</si>
  <si>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</si>
  <si>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</si>
  <si>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</si>
  <si>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</si>
  <si>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</si>
  <si>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</si>
  <si>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</si>
  <si>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</si>
  <si>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</si>
  <si>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</si>
  <si>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</si>
  <si>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</si>
  <si>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</si>
  <si>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</si>
  <si>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</si>
  <si>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</si>
  <si>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</si>
  <si>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</si>
  <si>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</si>
  <si>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</si>
  <si>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</si>
  <si>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</si>
  <si>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</si>
  <si>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</si>
  <si>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</si>
  <si>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</si>
  <si>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</si>
  <si>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</si>
  <si>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</si>
  <si>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</si>
  <si>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</si>
  <si>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</si>
  <si>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</si>
  <si>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</si>
  <si>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</si>
  <si>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</si>
  <si>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</si>
  <si>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</si>
  <si>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</si>
  <si>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</si>
  <si>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</si>
  <si>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</si>
  <si>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</si>
  <si>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</si>
  <si>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</si>
  <si>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</si>
  <si>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</si>
  <si>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</si>
  <si>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</si>
  <si>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</si>
  <si>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</si>
  <si>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</si>
  <si>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</si>
  <si>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</si>
  <si>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</si>
  <si>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</si>
  <si>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Повна назва організації Грантоотримувача: Державне підприємство "Національний академічний театр опери та балету України імені Т. Г. Шевченка"</t>
  </si>
  <si>
    <t>4.4.1</t>
  </si>
  <si>
    <t xml:space="preserve">Технічне обслуговування ліфтів </t>
  </si>
  <si>
    <t>4.4.2</t>
  </si>
  <si>
    <t xml:space="preserve">Прибирання приміщення </t>
  </si>
  <si>
    <t>4.4.3</t>
  </si>
  <si>
    <t xml:space="preserve">Вивезення сміття </t>
  </si>
  <si>
    <t>4.4.4</t>
  </si>
  <si>
    <t>Експлуатаційні витрати будинків і споруд</t>
  </si>
  <si>
    <t>4.4.5</t>
  </si>
  <si>
    <t>Дератизація, дезінсекція</t>
  </si>
  <si>
    <t xml:space="preserve">Найменування інструменту (з деталізацією технічних характеристик): струнно смичкові інструменти (віолончель) 2 од. </t>
  </si>
  <si>
    <t>квартал</t>
  </si>
  <si>
    <t>Заправка картриджів ТОВ Ейнштейн"</t>
  </si>
  <si>
    <t>Придбання миючих засобів, інвентарю для прибирання, офісного паперу в т.ч.</t>
  </si>
  <si>
    <t>миючі засоби для прибирання приміщень, санвузлів та душових</t>
  </si>
  <si>
    <t>папір офісний</t>
  </si>
  <si>
    <t>пач</t>
  </si>
  <si>
    <t>інвентар для прибирання</t>
  </si>
  <si>
    <t>од</t>
  </si>
  <si>
    <t>Послуги зв'язку Пат "Укртелеком"</t>
  </si>
  <si>
    <t>Обслуговування сайтів та програмного забезпечення (деталізувати назву послуги): забезпечення взаємодії мережевого обладнання (сайт театру, реалізація електронних квитків) з комп"ютерною мережею Інтернет</t>
  </si>
  <si>
    <t>Обслуговування сайтів та програмного забезпечення (деталізувати назву послуги): програма 1С Підприємство</t>
  </si>
  <si>
    <t>7.4</t>
  </si>
  <si>
    <t>Розробка технічного завдання оновленого сайту на сучасній CMS Drupal 8</t>
  </si>
  <si>
    <t>Гарантійне зберігання обладнання відповідно до договору з ТОВ "Енергомонтажвентиляція"</t>
  </si>
  <si>
    <t>9.3</t>
  </si>
  <si>
    <t>Обстеження технічного стану буд.конструкцій підземних споруд театру з метою актуалізації їх технічного стану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</si>
</sst>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3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vertAlign val="subscript"/>
      <sz val="11"/>
      <color rgb="FFFF0000"/>
      <name val="Calibri"/>
      <family val="2"/>
      <charset val="204"/>
    </font>
    <font>
      <vertAlign val="subscript"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32" fillId="0" borderId="0"/>
  </cellStyleXfs>
  <cellXfs count="40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28" xfId="0" applyFont="1" applyBorder="1" applyAlignment="1">
      <alignment vertical="center" wrapText="1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166" fontId="6" fillId="6" borderId="59" xfId="0" applyNumberFormat="1" applyFont="1" applyFill="1" applyBorder="1" applyAlignment="1">
      <alignment vertical="center"/>
    </xf>
    <xf numFmtId="49" fontId="4" fillId="6" borderId="16" xfId="0" applyNumberFormat="1" applyFont="1" applyFill="1" applyBorder="1" applyAlignment="1">
      <alignment horizontal="center" vertical="center"/>
    </xf>
    <xf numFmtId="166" fontId="12" fillId="5" borderId="65" xfId="0" applyNumberFormat="1" applyFont="1" applyFill="1" applyBorder="1" applyAlignment="1">
      <alignment wrapText="1"/>
    </xf>
    <xf numFmtId="49" fontId="12" fillId="5" borderId="36" xfId="0" applyNumberFormat="1" applyFont="1" applyFill="1" applyBorder="1" applyAlignment="1">
      <alignment horizontal="center" wrapText="1"/>
    </xf>
    <xf numFmtId="49" fontId="4" fillId="6" borderId="33" xfId="0" applyNumberFormat="1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5" fillId="0" borderId="71" xfId="0" applyFont="1" applyBorder="1" applyAlignment="1">
      <alignment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3" fontId="15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0" fillId="0" borderId="0" xfId="0" applyFont="1" applyAlignment="1"/>
    <xf numFmtId="167" fontId="5" fillId="0" borderId="78" xfId="0" applyNumberFormat="1" applyFont="1" applyBorder="1" applyAlignment="1">
      <alignment vertical="top" wrapText="1"/>
    </xf>
    <xf numFmtId="167" fontId="5" fillId="0" borderId="77" xfId="0" applyNumberFormat="1" applyFont="1" applyBorder="1" applyAlignment="1">
      <alignment vertical="top" wrapText="1"/>
    </xf>
    <xf numFmtId="0" fontId="5" fillId="0" borderId="81" xfId="0" applyFont="1" applyBorder="1" applyAlignment="1">
      <alignment vertical="top" wrapText="1"/>
    </xf>
    <xf numFmtId="3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3" fontId="23" fillId="4" borderId="19" xfId="0" applyNumberFormat="1" applyFont="1" applyFill="1" applyBorder="1" applyAlignment="1">
      <alignment vertical="top" wrapText="1"/>
    </xf>
    <xf numFmtId="4" fontId="23" fillId="4" borderId="20" xfId="0" applyNumberFormat="1" applyFont="1" applyFill="1" applyBorder="1" applyAlignment="1">
      <alignment vertical="top" wrapText="1"/>
    </xf>
    <xf numFmtId="4" fontId="23" fillId="4" borderId="21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right" vertical="top" wrapText="1"/>
    </xf>
    <xf numFmtId="3" fontId="23" fillId="4" borderId="15" xfId="0" applyNumberFormat="1" applyFont="1" applyFill="1" applyBorder="1" applyAlignment="1">
      <alignment vertical="top" wrapText="1"/>
    </xf>
    <xf numFmtId="4" fontId="23" fillId="4" borderId="16" xfId="0" applyNumberFormat="1" applyFont="1" applyFill="1" applyBorder="1" applyAlignment="1">
      <alignment vertical="top" wrapText="1"/>
    </xf>
    <xf numFmtId="4" fontId="23" fillId="4" borderId="17" xfId="0" applyNumberFormat="1" applyFont="1" applyFill="1" applyBorder="1" applyAlignment="1">
      <alignment horizontal="right" vertical="top" wrapText="1"/>
    </xf>
    <xf numFmtId="3" fontId="21" fillId="5" borderId="38" xfId="0" applyNumberFormat="1" applyFont="1" applyFill="1" applyBorder="1" applyAlignment="1">
      <alignment horizontal="center" vertical="center" wrapText="1"/>
    </xf>
    <xf numFmtId="4" fontId="21" fillId="5" borderId="38" xfId="0" applyNumberFormat="1" applyFont="1" applyFill="1" applyBorder="1" applyAlignment="1">
      <alignment horizontal="center" vertical="center" wrapText="1"/>
    </xf>
    <xf numFmtId="4" fontId="21" fillId="5" borderId="38" xfId="0" applyNumberFormat="1" applyFont="1" applyFill="1" applyBorder="1" applyAlignment="1">
      <alignment horizontal="right" vertical="center" wrapText="1"/>
    </xf>
    <xf numFmtId="3" fontId="21" fillId="5" borderId="30" xfId="0" applyNumberFormat="1" applyFont="1" applyFill="1" applyBorder="1" applyAlignment="1">
      <alignment horizontal="center" vertical="center" wrapText="1"/>
    </xf>
    <xf numFmtId="4" fontId="21" fillId="5" borderId="30" xfId="0" applyNumberFormat="1" applyFont="1" applyFill="1" applyBorder="1" applyAlignment="1">
      <alignment horizontal="center" vertical="center" wrapText="1"/>
    </xf>
    <xf numFmtId="4" fontId="21" fillId="5" borderId="3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3" fontId="24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22" fillId="0" borderId="0" xfId="0" applyFont="1" applyAlignment="1"/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3" fontId="24" fillId="0" borderId="0" xfId="0" applyNumberFormat="1" applyFont="1" applyAlignment="1">
      <alignment horizontal="right"/>
    </xf>
    <xf numFmtId="0" fontId="5" fillId="7" borderId="50" xfId="0" applyFon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0" fillId="7" borderId="0" xfId="0" applyFont="1" applyFill="1" applyAlignment="1"/>
    <xf numFmtId="0" fontId="5" fillId="7" borderId="43" xfId="0" applyFont="1" applyFill="1" applyBorder="1" applyAlignment="1">
      <alignment vertical="top" wrapText="1"/>
    </xf>
    <xf numFmtId="166" fontId="4" fillId="5" borderId="66" xfId="0" applyNumberFormat="1" applyFont="1" applyFill="1" applyBorder="1" applyAlignment="1">
      <alignment vertical="center" wrapText="1"/>
    </xf>
    <xf numFmtId="166" fontId="6" fillId="5" borderId="66" xfId="0" applyNumberFormat="1" applyFont="1" applyFill="1" applyBorder="1" applyAlignment="1">
      <alignment vertical="center" wrapText="1"/>
    </xf>
    <xf numFmtId="166" fontId="4" fillId="5" borderId="67" xfId="0" applyNumberFormat="1" applyFont="1" applyFill="1" applyBorder="1" applyAlignment="1">
      <alignment horizontal="center" vertical="center" wrapText="1"/>
    </xf>
    <xf numFmtId="3" fontId="21" fillId="5" borderId="67" xfId="0" applyNumberFormat="1" applyFont="1" applyFill="1" applyBorder="1" applyAlignment="1">
      <alignment horizontal="center" vertical="center" wrapText="1"/>
    </xf>
    <xf numFmtId="4" fontId="21" fillId="5" borderId="67" xfId="0" applyNumberFormat="1" applyFont="1" applyFill="1" applyBorder="1" applyAlignment="1">
      <alignment horizontal="center" vertical="center" wrapText="1"/>
    </xf>
    <xf numFmtId="4" fontId="21" fillId="5" borderId="67" xfId="0" applyNumberFormat="1" applyFont="1" applyFill="1" applyBorder="1" applyAlignment="1">
      <alignment horizontal="right" vertical="center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right" vertical="center" wrapText="1"/>
    </xf>
    <xf numFmtId="0" fontId="4" fillId="5" borderId="68" xfId="0" applyFont="1" applyFill="1" applyBorder="1" applyAlignment="1">
      <alignment vertical="center" wrapText="1"/>
    </xf>
    <xf numFmtId="166" fontId="4" fillId="6" borderId="8" xfId="0" applyNumberFormat="1" applyFont="1" applyFill="1" applyBorder="1" applyAlignment="1">
      <alignment vertical="center"/>
    </xf>
    <xf numFmtId="166" fontId="5" fillId="6" borderId="14" xfId="0" applyNumberFormat="1" applyFont="1" applyFill="1" applyBorder="1" applyAlignment="1">
      <alignment horizontal="center" vertical="center" wrapText="1"/>
    </xf>
    <xf numFmtId="3" fontId="11" fillId="6" borderId="8" xfId="0" applyNumberFormat="1" applyFont="1" applyFill="1" applyBorder="1" applyAlignment="1">
      <alignment horizontal="center" vertical="center" wrapText="1"/>
    </xf>
    <xf numFmtId="4" fontId="11" fillId="6" borderId="33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0" fontId="1" fillId="7" borderId="0" xfId="0" applyFont="1" applyFill="1" applyAlignment="1">
      <alignment vertical="center" wrapText="1"/>
    </xf>
    <xf numFmtId="0" fontId="5" fillId="7" borderId="0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0" fillId="7" borderId="0" xfId="0" applyFont="1" applyFill="1" applyBorder="1" applyAlignment="1"/>
    <xf numFmtId="166" fontId="26" fillId="0" borderId="48" xfId="0" applyNumberFormat="1" applyFont="1" applyFill="1" applyBorder="1" applyAlignment="1">
      <alignment vertical="top" wrapText="1"/>
    </xf>
    <xf numFmtId="49" fontId="26" fillId="0" borderId="47" xfId="0" applyNumberFormat="1" applyFont="1" applyFill="1" applyBorder="1" applyAlignment="1">
      <alignment horizontal="center" vertical="top" wrapText="1"/>
    </xf>
    <xf numFmtId="167" fontId="27" fillId="0" borderId="78" xfId="0" applyNumberFormat="1" applyFont="1" applyFill="1" applyBorder="1" applyAlignment="1">
      <alignment vertical="top" wrapText="1"/>
    </xf>
    <xf numFmtId="3" fontId="27" fillId="0" borderId="79" xfId="0" applyNumberFormat="1" applyFont="1" applyFill="1" applyBorder="1" applyAlignment="1">
      <alignment horizontal="center" vertical="top" wrapText="1"/>
    </xf>
    <xf numFmtId="4" fontId="27" fillId="0" borderId="25" xfId="0" applyNumberFormat="1" applyFont="1" applyFill="1" applyBorder="1" applyAlignment="1">
      <alignment horizontal="center" vertical="top" wrapText="1"/>
    </xf>
    <xf numFmtId="4" fontId="27" fillId="0" borderId="63" xfId="0" applyNumberFormat="1" applyFont="1" applyFill="1" applyBorder="1" applyAlignment="1">
      <alignment horizontal="right" vertical="top" wrapText="1"/>
    </xf>
    <xf numFmtId="3" fontId="27" fillId="0" borderId="81" xfId="0" applyNumberFormat="1" applyFont="1" applyFill="1" applyBorder="1" applyAlignment="1">
      <alignment horizontal="center" vertical="top" wrapText="1"/>
    </xf>
    <xf numFmtId="4" fontId="27" fillId="0" borderId="81" xfId="0" applyNumberFormat="1" applyFont="1" applyFill="1" applyBorder="1" applyAlignment="1">
      <alignment horizontal="center" vertical="top" wrapText="1"/>
    </xf>
    <xf numFmtId="4" fontId="27" fillId="0" borderId="81" xfId="0" applyNumberFormat="1" applyFont="1" applyFill="1" applyBorder="1" applyAlignment="1">
      <alignment horizontal="right" vertical="top" wrapText="1"/>
    </xf>
    <xf numFmtId="4" fontId="27" fillId="0" borderId="62" xfId="0" applyNumberFormat="1" applyFont="1" applyFill="1" applyBorder="1" applyAlignment="1">
      <alignment horizontal="right" vertical="top" wrapText="1"/>
    </xf>
    <xf numFmtId="4" fontId="27" fillId="0" borderId="43" xfId="0" applyNumberFormat="1" applyFont="1" applyFill="1" applyBorder="1" applyAlignment="1">
      <alignment horizontal="right" vertical="top" wrapText="1"/>
    </xf>
    <xf numFmtId="4" fontId="27" fillId="0" borderId="46" xfId="0" applyNumberFormat="1" applyFont="1" applyFill="1" applyBorder="1" applyAlignment="1">
      <alignment horizontal="right" vertical="top" wrapText="1"/>
    </xf>
    <xf numFmtId="166" fontId="4" fillId="5" borderId="72" xfId="0" applyNumberFormat="1" applyFont="1" applyFill="1" applyBorder="1" applyAlignment="1">
      <alignment vertical="center" wrapText="1"/>
    </xf>
    <xf numFmtId="166" fontId="4" fillId="0" borderId="82" xfId="0" applyNumberFormat="1" applyFont="1" applyBorder="1" applyAlignment="1">
      <alignment vertical="top" wrapText="1"/>
    </xf>
    <xf numFmtId="166" fontId="6" fillId="5" borderId="74" xfId="0" applyNumberFormat="1" applyFont="1" applyFill="1" applyBorder="1" applyAlignment="1">
      <alignment vertical="center" wrapText="1"/>
    </xf>
    <xf numFmtId="49" fontId="4" fillId="5" borderId="84" xfId="0" applyNumberFormat="1" applyFont="1" applyFill="1" applyBorder="1" applyAlignment="1">
      <alignment horizontal="center" vertical="center" wrapText="1"/>
    </xf>
    <xf numFmtId="49" fontId="4" fillId="0" borderId="85" xfId="0" applyNumberFormat="1" applyFont="1" applyBorder="1" applyAlignment="1">
      <alignment horizontal="center" vertical="top" wrapText="1"/>
    </xf>
    <xf numFmtId="49" fontId="4" fillId="0" borderId="86" xfId="0" applyNumberFormat="1" applyFont="1" applyBorder="1" applyAlignment="1">
      <alignment horizontal="center" vertical="top" wrapText="1"/>
    </xf>
    <xf numFmtId="49" fontId="4" fillId="0" borderId="87" xfId="0" applyNumberFormat="1" applyFont="1" applyBorder="1" applyAlignment="1">
      <alignment horizontal="center" vertical="top" wrapText="1"/>
    </xf>
    <xf numFmtId="49" fontId="26" fillId="0" borderId="88" xfId="0" applyNumberFormat="1" applyFont="1" applyFill="1" applyBorder="1" applyAlignment="1">
      <alignment horizontal="center" vertical="top" wrapText="1"/>
    </xf>
    <xf numFmtId="167" fontId="5" fillId="0" borderId="90" xfId="0" applyNumberFormat="1" applyFont="1" applyBorder="1" applyAlignment="1">
      <alignment vertical="top" wrapText="1"/>
    </xf>
    <xf numFmtId="166" fontId="5" fillId="0" borderId="93" xfId="0" applyNumberFormat="1" applyFont="1" applyBorder="1" applyAlignment="1">
      <alignment horizontal="center" vertical="top" wrapText="1"/>
    </xf>
    <xf numFmtId="166" fontId="5" fillId="0" borderId="94" xfId="0" applyNumberFormat="1" applyFont="1" applyBorder="1" applyAlignment="1">
      <alignment horizontal="center" vertical="top" wrapText="1"/>
    </xf>
    <xf numFmtId="166" fontId="5" fillId="0" borderId="95" xfId="0" applyNumberFormat="1" applyFont="1" applyBorder="1" applyAlignment="1">
      <alignment horizontal="center" vertical="top" wrapText="1"/>
    </xf>
    <xf numFmtId="166" fontId="5" fillId="0" borderId="87" xfId="0" applyNumberFormat="1" applyFont="1" applyBorder="1" applyAlignment="1">
      <alignment horizontal="center" vertical="top" wrapText="1"/>
    </xf>
    <xf numFmtId="166" fontId="27" fillId="0" borderId="88" xfId="0" applyNumberFormat="1" applyFont="1" applyFill="1" applyBorder="1" applyAlignment="1">
      <alignment horizontal="center" vertical="top" wrapText="1"/>
    </xf>
    <xf numFmtId="49" fontId="26" fillId="0" borderId="89" xfId="0" applyNumberFormat="1" applyFont="1" applyFill="1" applyBorder="1" applyAlignment="1">
      <alignment horizontal="center" vertical="top" wrapText="1"/>
    </xf>
    <xf numFmtId="167" fontId="27" fillId="0" borderId="77" xfId="0" applyNumberFormat="1" applyFont="1" applyFill="1" applyBorder="1" applyAlignment="1">
      <alignment vertical="top" wrapText="1"/>
    </xf>
    <xf numFmtId="166" fontId="27" fillId="0" borderId="89" xfId="0" applyNumberFormat="1" applyFont="1" applyFill="1" applyBorder="1" applyAlignment="1">
      <alignment horizontal="center" vertical="top" wrapText="1"/>
    </xf>
    <xf numFmtId="3" fontId="27" fillId="0" borderId="65" xfId="0" applyNumberFormat="1" applyFont="1" applyFill="1" applyBorder="1" applyAlignment="1">
      <alignment horizontal="center" vertical="top" wrapText="1"/>
    </xf>
    <xf numFmtId="4" fontId="27" fillId="0" borderId="80" xfId="0" applyNumberFormat="1" applyFont="1" applyFill="1" applyBorder="1" applyAlignment="1">
      <alignment horizontal="center" vertical="top" wrapText="1"/>
    </xf>
    <xf numFmtId="4" fontId="27" fillId="0" borderId="64" xfId="0" applyNumberFormat="1" applyFont="1" applyFill="1" applyBorder="1" applyAlignment="1">
      <alignment horizontal="right" vertical="top" wrapText="1"/>
    </xf>
    <xf numFmtId="166" fontId="26" fillId="0" borderId="81" xfId="0" applyNumberFormat="1" applyFont="1" applyFill="1" applyBorder="1" applyAlignment="1">
      <alignment vertical="top" wrapText="1"/>
    </xf>
    <xf numFmtId="49" fontId="26" fillId="0" borderId="81" xfId="0" applyNumberFormat="1" applyFont="1" applyFill="1" applyBorder="1" applyAlignment="1">
      <alignment horizontal="center" vertical="top" wrapText="1"/>
    </xf>
    <xf numFmtId="167" fontId="27" fillId="0" borderId="81" xfId="0" applyNumberFormat="1" applyFont="1" applyFill="1" applyBorder="1" applyAlignment="1">
      <alignment horizontal="left" vertical="top" wrapText="1"/>
    </xf>
    <xf numFmtId="166" fontId="27" fillId="0" borderId="81" xfId="0" applyNumberFormat="1" applyFont="1" applyFill="1" applyBorder="1" applyAlignment="1">
      <alignment horizontal="center" vertical="top" wrapText="1"/>
    </xf>
    <xf numFmtId="3" fontId="27" fillId="0" borderId="81" xfId="0" applyNumberFormat="1" applyFont="1" applyFill="1" applyBorder="1" applyAlignment="1">
      <alignment horizontal="right" vertical="top" wrapText="1"/>
    </xf>
    <xf numFmtId="3" fontId="27" fillId="0" borderId="44" xfId="0" applyNumberFormat="1" applyFont="1" applyFill="1" applyBorder="1" applyAlignment="1">
      <alignment horizontal="center" vertical="top" wrapText="1"/>
    </xf>
    <xf numFmtId="4" fontId="27" fillId="0" borderId="45" xfId="0" applyNumberFormat="1" applyFont="1" applyFill="1" applyBorder="1" applyAlignment="1">
      <alignment horizontal="center" vertical="top" wrapText="1"/>
    </xf>
    <xf numFmtId="3" fontId="27" fillId="0" borderId="46" xfId="0" applyNumberFormat="1" applyFont="1" applyFill="1" applyBorder="1" applyAlignment="1">
      <alignment horizontal="right" vertical="top" wrapText="1"/>
    </xf>
    <xf numFmtId="166" fontId="26" fillId="0" borderId="27" xfId="0" applyNumberFormat="1" applyFont="1" applyFill="1" applyBorder="1" applyAlignment="1">
      <alignment vertical="top" wrapText="1"/>
    </xf>
    <xf numFmtId="167" fontId="27" fillId="0" borderId="62" xfId="0" applyNumberFormat="1" applyFont="1" applyFill="1" applyBorder="1" applyAlignment="1">
      <alignment vertical="top" wrapText="1"/>
    </xf>
    <xf numFmtId="166" fontId="27" fillId="0" borderId="42" xfId="0" applyNumberFormat="1" applyFont="1" applyFill="1" applyBorder="1" applyAlignment="1">
      <alignment horizontal="center" vertical="top" wrapText="1"/>
    </xf>
    <xf numFmtId="166" fontId="4" fillId="5" borderId="84" xfId="0" applyNumberFormat="1" applyFont="1" applyFill="1" applyBorder="1" applyAlignment="1">
      <alignment vertical="center" wrapText="1"/>
    </xf>
    <xf numFmtId="166" fontId="4" fillId="0" borderId="96" xfId="0" applyNumberFormat="1" applyFont="1" applyBorder="1" applyAlignment="1">
      <alignment vertical="top" wrapText="1"/>
    </xf>
    <xf numFmtId="166" fontId="4" fillId="5" borderId="74" xfId="0" applyNumberFormat="1" applyFont="1" applyFill="1" applyBorder="1" applyAlignment="1">
      <alignment vertical="center" wrapText="1"/>
    </xf>
    <xf numFmtId="167" fontId="5" fillId="0" borderId="0" xfId="0" applyNumberFormat="1" applyFont="1" applyBorder="1" applyAlignment="1">
      <alignment horizontal="left" vertical="top" wrapText="1"/>
    </xf>
    <xf numFmtId="49" fontId="4" fillId="0" borderId="96" xfId="0" applyNumberFormat="1" applyFont="1" applyBorder="1" applyAlignment="1">
      <alignment horizontal="center" vertical="top" wrapText="1"/>
    </xf>
    <xf numFmtId="166" fontId="5" fillId="0" borderId="96" xfId="0" applyNumberFormat="1" applyFont="1" applyBorder="1" applyAlignment="1">
      <alignment horizontal="center" vertical="top" wrapText="1"/>
    </xf>
    <xf numFmtId="3" fontId="11" fillId="0" borderId="104" xfId="0" applyNumberFormat="1" applyFont="1" applyBorder="1" applyAlignment="1">
      <alignment horizontal="center" vertical="top" wrapText="1"/>
    </xf>
    <xf numFmtId="4" fontId="11" fillId="0" borderId="105" xfId="0" applyNumberFormat="1" applyFont="1" applyBorder="1" applyAlignment="1">
      <alignment horizontal="center" vertical="top" wrapText="1"/>
    </xf>
    <xf numFmtId="3" fontId="5" fillId="0" borderId="104" xfId="0" applyNumberFormat="1" applyFont="1" applyBorder="1" applyAlignment="1">
      <alignment horizontal="center" vertical="top" wrapText="1"/>
    </xf>
    <xf numFmtId="4" fontId="5" fillId="0" borderId="105" xfId="0" applyNumberFormat="1" applyFont="1" applyBorder="1" applyAlignment="1">
      <alignment horizontal="center" vertical="top" wrapText="1"/>
    </xf>
    <xf numFmtId="4" fontId="5" fillId="0" borderId="106" xfId="0" applyNumberFormat="1" applyFont="1" applyBorder="1" applyAlignment="1">
      <alignment horizontal="right" vertical="top" wrapText="1"/>
    </xf>
    <xf numFmtId="4" fontId="5" fillId="0" borderId="110" xfId="0" applyNumberFormat="1" applyFont="1" applyBorder="1" applyAlignment="1">
      <alignment horizontal="right" vertical="top" wrapText="1"/>
    </xf>
    <xf numFmtId="166" fontId="26" fillId="5" borderId="29" xfId="0" applyNumberFormat="1" applyFont="1" applyFill="1" applyBorder="1" applyAlignment="1">
      <alignment vertical="center" wrapText="1"/>
    </xf>
    <xf numFmtId="49" fontId="28" fillId="5" borderId="31" xfId="0" applyNumberFormat="1" applyFont="1" applyFill="1" applyBorder="1" applyAlignment="1">
      <alignment horizontal="center" wrapText="1"/>
    </xf>
    <xf numFmtId="166" fontId="28" fillId="5" borderId="65" xfId="0" applyNumberFormat="1" applyFont="1" applyFill="1" applyBorder="1" applyAlignment="1">
      <alignment wrapText="1"/>
    </xf>
    <xf numFmtId="166" fontId="26" fillId="5" borderId="30" xfId="0" applyNumberFormat="1" applyFont="1" applyFill="1" applyBorder="1" applyAlignment="1">
      <alignment horizontal="center" vertical="center" wrapText="1"/>
    </xf>
    <xf numFmtId="3" fontId="26" fillId="5" borderId="30" xfId="0" applyNumberFormat="1" applyFont="1" applyFill="1" applyBorder="1" applyAlignment="1">
      <alignment horizontal="center" vertical="center" wrapText="1"/>
    </xf>
    <xf numFmtId="4" fontId="26" fillId="5" borderId="30" xfId="0" applyNumberFormat="1" applyFont="1" applyFill="1" applyBorder="1" applyAlignment="1">
      <alignment horizontal="center" vertical="center" wrapText="1"/>
    </xf>
    <xf numFmtId="4" fontId="26" fillId="5" borderId="30" xfId="0" applyNumberFormat="1" applyFont="1" applyFill="1" applyBorder="1" applyAlignment="1">
      <alignment horizontal="right" vertical="center" wrapText="1"/>
    </xf>
    <xf numFmtId="166" fontId="26" fillId="0" borderId="41" xfId="0" applyNumberFormat="1" applyFont="1" applyBorder="1" applyAlignment="1">
      <alignment vertical="top" wrapText="1"/>
    </xf>
    <xf numFmtId="49" fontId="28" fillId="0" borderId="61" xfId="0" applyNumberFormat="1" applyFont="1" applyBorder="1" applyAlignment="1">
      <alignment horizontal="center" vertical="top" wrapText="1"/>
    </xf>
    <xf numFmtId="167" fontId="7" fillId="0" borderId="6" xfId="0" applyNumberFormat="1" applyFont="1" applyBorder="1" applyAlignment="1">
      <alignment vertical="top" wrapText="1"/>
    </xf>
    <xf numFmtId="166" fontId="27" fillId="0" borderId="43" xfId="0" applyNumberFormat="1" applyFont="1" applyBorder="1" applyAlignment="1">
      <alignment horizontal="center" vertical="top" wrapText="1"/>
    </xf>
    <xf numFmtId="3" fontId="27" fillId="0" borderId="44" xfId="0" applyNumberFormat="1" applyFont="1" applyBorder="1" applyAlignment="1">
      <alignment horizontal="center" vertical="top" wrapText="1"/>
    </xf>
    <xf numFmtId="4" fontId="27" fillId="0" borderId="45" xfId="0" applyNumberFormat="1" applyFont="1" applyBorder="1" applyAlignment="1">
      <alignment horizontal="center" vertical="top" wrapText="1"/>
    </xf>
    <xf numFmtId="4" fontId="27" fillId="0" borderId="46" xfId="0" applyNumberFormat="1" applyFont="1" applyBorder="1" applyAlignment="1">
      <alignment horizontal="right" vertical="top" wrapText="1"/>
    </xf>
    <xf numFmtId="166" fontId="26" fillId="6" borderId="59" xfId="0" applyNumberFormat="1" applyFont="1" applyFill="1" applyBorder="1" applyAlignment="1">
      <alignment vertical="center"/>
    </xf>
    <xf numFmtId="49" fontId="26" fillId="6" borderId="70" xfId="0" applyNumberFormat="1" applyFont="1" applyFill="1" applyBorder="1" applyAlignment="1">
      <alignment horizontal="center" vertical="center"/>
    </xf>
    <xf numFmtId="166" fontId="27" fillId="6" borderId="34" xfId="0" applyNumberFormat="1" applyFont="1" applyFill="1" applyBorder="1" applyAlignment="1">
      <alignment vertical="center"/>
    </xf>
    <xf numFmtId="166" fontId="27" fillId="6" borderId="31" xfId="0" applyNumberFormat="1" applyFont="1" applyFill="1" applyBorder="1" applyAlignment="1">
      <alignment horizontal="center" vertical="center" wrapText="1"/>
    </xf>
    <xf numFmtId="3" fontId="27" fillId="6" borderId="59" xfId="0" applyNumberFormat="1" applyFont="1" applyFill="1" applyBorder="1" applyAlignment="1">
      <alignment horizontal="center" vertical="center" wrapText="1"/>
    </xf>
    <xf numFmtId="4" fontId="27" fillId="6" borderId="39" xfId="0" applyNumberFormat="1" applyFont="1" applyFill="1" applyBorder="1" applyAlignment="1">
      <alignment horizontal="center" vertical="center" wrapText="1"/>
    </xf>
    <xf numFmtId="4" fontId="27" fillId="6" borderId="60" xfId="0" applyNumberFormat="1" applyFont="1" applyFill="1" applyBorder="1" applyAlignment="1">
      <alignment horizontal="right" vertical="center" wrapText="1"/>
    </xf>
    <xf numFmtId="49" fontId="26" fillId="5" borderId="31" xfId="0" applyNumberFormat="1" applyFont="1" applyFill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top" wrapText="1"/>
    </xf>
    <xf numFmtId="167" fontId="27" fillId="0" borderId="62" xfId="0" applyNumberFormat="1" applyFont="1" applyBorder="1" applyAlignment="1">
      <alignment horizontal="left" vertical="top" wrapText="1"/>
    </xf>
    <xf numFmtId="166" fontId="27" fillId="0" borderId="42" xfId="0" applyNumberFormat="1" applyFont="1" applyBorder="1" applyAlignment="1">
      <alignment horizontal="center" vertical="top" wrapText="1"/>
    </xf>
    <xf numFmtId="166" fontId="26" fillId="0" borderId="27" xfId="0" applyNumberFormat="1" applyFont="1" applyBorder="1" applyAlignment="1">
      <alignment vertical="top" wrapText="1"/>
    </xf>
    <xf numFmtId="49" fontId="26" fillId="0" borderId="47" xfId="0" applyNumberFormat="1" applyFont="1" applyBorder="1" applyAlignment="1">
      <alignment horizontal="center" vertical="top" wrapText="1"/>
    </xf>
    <xf numFmtId="166" fontId="26" fillId="6" borderId="15" xfId="0" applyNumberFormat="1" applyFont="1" applyFill="1" applyBorder="1" applyAlignment="1">
      <alignment vertical="center"/>
    </xf>
    <xf numFmtId="49" fontId="26" fillId="6" borderId="16" xfId="0" applyNumberFormat="1" applyFont="1" applyFill="1" applyBorder="1" applyAlignment="1">
      <alignment horizontal="center" vertical="center"/>
    </xf>
    <xf numFmtId="166" fontId="27" fillId="6" borderId="60" xfId="0" applyNumberFormat="1" applyFont="1" applyFill="1" applyBorder="1" applyAlignment="1">
      <alignment vertical="center"/>
    </xf>
    <xf numFmtId="49" fontId="26" fillId="0" borderId="49" xfId="0" applyNumberFormat="1" applyFont="1" applyFill="1" applyBorder="1" applyAlignment="1">
      <alignment horizontal="center" vertical="top" wrapText="1"/>
    </xf>
    <xf numFmtId="167" fontId="27" fillId="0" borderId="64" xfId="0" applyNumberFormat="1" applyFont="1" applyFill="1" applyBorder="1" applyAlignment="1">
      <alignment horizontal="left" vertical="top" wrapText="1"/>
    </xf>
    <xf numFmtId="166" fontId="27" fillId="0" borderId="51" xfId="0" applyNumberFormat="1" applyFont="1" applyFill="1" applyBorder="1" applyAlignment="1">
      <alignment horizontal="center" vertical="top" wrapText="1"/>
    </xf>
    <xf numFmtId="3" fontId="27" fillId="0" borderId="52" xfId="0" applyNumberFormat="1" applyFont="1" applyFill="1" applyBorder="1" applyAlignment="1">
      <alignment horizontal="center" vertical="top" wrapText="1"/>
    </xf>
    <xf numFmtId="4" fontId="27" fillId="0" borderId="70" xfId="0" applyNumberFormat="1" applyFont="1" applyFill="1" applyBorder="1" applyAlignment="1">
      <alignment horizontal="center" vertical="top" wrapText="1"/>
    </xf>
    <xf numFmtId="4" fontId="27" fillId="0" borderId="54" xfId="0" applyNumberFormat="1" applyFont="1" applyFill="1" applyBorder="1" applyAlignment="1">
      <alignment horizontal="right" vertical="top" wrapText="1"/>
    </xf>
    <xf numFmtId="4" fontId="27" fillId="0" borderId="53" xfId="0" applyNumberFormat="1" applyFont="1" applyFill="1" applyBorder="1" applyAlignment="1">
      <alignment horizontal="center" vertical="top" wrapText="1"/>
    </xf>
    <xf numFmtId="166" fontId="26" fillId="0" borderId="95" xfId="0" applyNumberFormat="1" applyFont="1" applyFill="1" applyBorder="1" applyAlignment="1">
      <alignment vertical="top" wrapText="1"/>
    </xf>
    <xf numFmtId="49" fontId="26" fillId="0" borderId="97" xfId="0" applyNumberFormat="1" applyFont="1" applyFill="1" applyBorder="1" applyAlignment="1">
      <alignment horizontal="center" vertical="top" wrapText="1"/>
    </xf>
    <xf numFmtId="167" fontId="27" fillId="0" borderId="77" xfId="0" applyNumberFormat="1" applyFont="1" applyFill="1" applyBorder="1" applyAlignment="1">
      <alignment horizontal="left" vertical="top" wrapText="1"/>
    </xf>
    <xf numFmtId="166" fontId="27" fillId="0" borderId="98" xfId="0" applyNumberFormat="1" applyFont="1" applyFill="1" applyBorder="1" applyAlignment="1">
      <alignment horizontal="center" vertical="top" wrapText="1"/>
    </xf>
    <xf numFmtId="3" fontId="27" fillId="0" borderId="99" xfId="0" applyNumberFormat="1" applyFont="1" applyFill="1" applyBorder="1" applyAlignment="1">
      <alignment horizontal="center" vertical="top" wrapText="1"/>
    </xf>
    <xf numFmtId="4" fontId="27" fillId="0" borderId="100" xfId="0" applyNumberFormat="1" applyFont="1" applyFill="1" applyBorder="1" applyAlignment="1">
      <alignment horizontal="center" vertical="top" wrapText="1"/>
    </xf>
    <xf numFmtId="4" fontId="27" fillId="0" borderId="101" xfId="0" applyNumberFormat="1" applyFont="1" applyFill="1" applyBorder="1" applyAlignment="1">
      <alignment horizontal="right" vertical="top" wrapText="1"/>
    </xf>
    <xf numFmtId="3" fontId="27" fillId="0" borderId="107" xfId="0" applyNumberFormat="1" applyFont="1" applyFill="1" applyBorder="1" applyAlignment="1">
      <alignment horizontal="right" vertical="top" wrapText="1"/>
    </xf>
    <xf numFmtId="4" fontId="27" fillId="0" borderId="107" xfId="0" applyNumberFormat="1" applyFont="1" applyFill="1" applyBorder="1" applyAlignment="1">
      <alignment horizontal="right" vertical="top" wrapText="1"/>
    </xf>
    <xf numFmtId="4" fontId="27" fillId="0" borderId="108" xfId="0" applyNumberFormat="1" applyFont="1" applyFill="1" applyBorder="1" applyAlignment="1">
      <alignment horizontal="right" vertical="top" wrapText="1"/>
    </xf>
    <xf numFmtId="167" fontId="27" fillId="0" borderId="78" xfId="0" applyNumberFormat="1" applyFont="1" applyFill="1" applyBorder="1" applyAlignment="1">
      <alignment horizontal="left" vertical="top" wrapText="1"/>
    </xf>
    <xf numFmtId="49" fontId="28" fillId="0" borderId="31" xfId="0" applyNumberFormat="1" applyFont="1" applyFill="1" applyBorder="1" applyAlignment="1">
      <alignment horizontal="center" vertical="top" wrapText="1"/>
    </xf>
    <xf numFmtId="167" fontId="7" fillId="0" borderId="71" xfId="0" applyNumberFormat="1" applyFont="1" applyFill="1" applyBorder="1" applyAlignment="1">
      <alignment vertical="top" wrapText="1"/>
    </xf>
    <xf numFmtId="166" fontId="27" fillId="0" borderId="43" xfId="0" applyNumberFormat="1" applyFont="1" applyFill="1" applyBorder="1" applyAlignment="1">
      <alignment horizontal="center" vertical="top" wrapText="1"/>
    </xf>
    <xf numFmtId="4" fontId="26" fillId="5" borderId="39" xfId="0" applyNumberFormat="1" applyFont="1" applyFill="1" applyBorder="1" applyAlignment="1">
      <alignment horizontal="right" vertical="center" wrapText="1"/>
    </xf>
    <xf numFmtId="166" fontId="27" fillId="0" borderId="43" xfId="0" applyNumberFormat="1" applyFont="1" applyBorder="1" applyAlignment="1">
      <alignment vertical="top" wrapText="1"/>
    </xf>
    <xf numFmtId="166" fontId="27" fillId="0" borderId="51" xfId="0" applyNumberFormat="1" applyFont="1" applyBorder="1" applyAlignment="1">
      <alignment horizontal="center" vertical="top" wrapText="1"/>
    </xf>
    <xf numFmtId="3" fontId="27" fillId="0" borderId="52" xfId="0" applyNumberFormat="1" applyFont="1" applyBorder="1" applyAlignment="1">
      <alignment horizontal="center" vertical="top" wrapText="1"/>
    </xf>
    <xf numFmtId="4" fontId="27" fillId="0" borderId="53" xfId="0" applyNumberFormat="1" applyFont="1" applyBorder="1" applyAlignment="1">
      <alignment horizontal="center" vertical="top" wrapText="1"/>
    </xf>
    <xf numFmtId="4" fontId="27" fillId="0" borderId="54" xfId="0" applyNumberFormat="1" applyFont="1" applyBorder="1" applyAlignment="1">
      <alignment horizontal="right" vertical="top" wrapText="1"/>
    </xf>
    <xf numFmtId="166" fontId="27" fillId="0" borderId="50" xfId="0" applyNumberFormat="1" applyFont="1" applyBorder="1" applyAlignment="1">
      <alignment vertical="top" wrapText="1"/>
    </xf>
    <xf numFmtId="167" fontId="27" fillId="0" borderId="62" xfId="0" applyNumberFormat="1" applyFont="1" applyBorder="1" applyAlignment="1">
      <alignment vertical="top" wrapText="1"/>
    </xf>
    <xf numFmtId="3" fontId="27" fillId="0" borderId="91" xfId="0" applyNumberFormat="1" applyFont="1" applyBorder="1" applyAlignment="1">
      <alignment horizontal="center" vertical="top" wrapText="1"/>
    </xf>
    <xf numFmtId="3" fontId="27" fillId="0" borderId="92" xfId="0" applyNumberFormat="1" applyFont="1" applyBorder="1" applyAlignment="1">
      <alignment horizontal="center" vertical="top" wrapText="1"/>
    </xf>
    <xf numFmtId="4" fontId="27" fillId="0" borderId="70" xfId="0" applyNumberFormat="1" applyFont="1" applyBorder="1" applyAlignment="1">
      <alignment horizontal="center" vertical="top" wrapText="1"/>
    </xf>
    <xf numFmtId="3" fontId="27" fillId="0" borderId="83" xfId="0" applyNumberFormat="1" applyFont="1" applyBorder="1" applyAlignment="1">
      <alignment horizontal="center" vertical="top" wrapText="1"/>
    </xf>
    <xf numFmtId="4" fontId="27" fillId="0" borderId="81" xfId="0" applyNumberFormat="1" applyFont="1" applyBorder="1" applyAlignment="1">
      <alignment horizontal="center" vertical="top" wrapText="1"/>
    </xf>
    <xf numFmtId="4" fontId="27" fillId="0" borderId="81" xfId="0" applyNumberFormat="1" applyFont="1" applyBorder="1" applyAlignment="1">
      <alignment horizontal="right" vertical="top" wrapText="1"/>
    </xf>
    <xf numFmtId="3" fontId="27" fillId="0" borderId="81" xfId="0" applyNumberFormat="1" applyFont="1" applyBorder="1" applyAlignment="1">
      <alignment horizontal="center" vertical="top" wrapText="1"/>
    </xf>
    <xf numFmtId="3" fontId="26" fillId="2" borderId="11" xfId="0" applyNumberFormat="1" applyFont="1" applyFill="1" applyBorder="1" applyAlignment="1">
      <alignment horizontal="center" vertical="center" wrapText="1"/>
    </xf>
    <xf numFmtId="3" fontId="26" fillId="2" borderId="12" xfId="0" applyNumberFormat="1" applyFont="1" applyFill="1" applyBorder="1" applyAlignment="1">
      <alignment horizontal="center" vertical="center" wrapText="1"/>
    </xf>
    <xf numFmtId="3" fontId="26" fillId="2" borderId="13" xfId="0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vertical="center" wrapText="1"/>
    </xf>
    <xf numFmtId="0" fontId="26" fillId="3" borderId="16" xfId="0" applyFont="1" applyFill="1" applyBorder="1" applyAlignment="1">
      <alignment horizontal="center" vertical="center" wrapText="1"/>
    </xf>
    <xf numFmtId="3" fontId="26" fillId="3" borderId="17" xfId="0" applyNumberFormat="1" applyFont="1" applyFill="1" applyBorder="1" applyAlignment="1">
      <alignment horizontal="center" vertical="center" wrapText="1"/>
    </xf>
    <xf numFmtId="3" fontId="26" fillId="3" borderId="15" xfId="0" applyNumberFormat="1" applyFont="1" applyFill="1" applyBorder="1" applyAlignment="1">
      <alignment horizontal="center" vertical="center" wrapText="1"/>
    </xf>
    <xf numFmtId="3" fontId="26" fillId="3" borderId="16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Border="1" applyAlignment="1">
      <alignment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166" fontId="27" fillId="0" borderId="26" xfId="0" applyNumberFormat="1" applyFont="1" applyBorder="1" applyAlignment="1">
      <alignment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167" fontId="29" fillId="4" borderId="29" xfId="0" applyNumberFormat="1" applyFont="1" applyFill="1" applyBorder="1" applyAlignment="1">
      <alignment vertical="top"/>
    </xf>
    <xf numFmtId="167" fontId="30" fillId="4" borderId="30" xfId="0" applyNumberFormat="1" applyFont="1" applyFill="1" applyBorder="1" applyAlignment="1">
      <alignment horizontal="center" vertical="top"/>
    </xf>
    <xf numFmtId="167" fontId="30" fillId="4" borderId="30" xfId="0" applyNumberFormat="1" applyFont="1" applyFill="1" applyBorder="1" applyAlignment="1">
      <alignment vertical="top"/>
    </xf>
    <xf numFmtId="167" fontId="30" fillId="4" borderId="31" xfId="0" applyNumberFormat="1" applyFont="1" applyFill="1" applyBorder="1" applyAlignment="1">
      <alignment vertical="top"/>
    </xf>
    <xf numFmtId="3" fontId="30" fillId="4" borderId="32" xfId="0" applyNumberFormat="1" applyFont="1" applyFill="1" applyBorder="1" applyAlignment="1">
      <alignment vertical="top"/>
    </xf>
    <xf numFmtId="4" fontId="30" fillId="4" borderId="33" xfId="0" applyNumberFormat="1" applyFont="1" applyFill="1" applyBorder="1" applyAlignment="1">
      <alignment vertical="top"/>
    </xf>
    <xf numFmtId="4" fontId="30" fillId="4" borderId="34" xfId="0" applyNumberFormat="1" applyFont="1" applyFill="1" applyBorder="1" applyAlignment="1">
      <alignment horizontal="right" vertical="top"/>
    </xf>
    <xf numFmtId="166" fontId="26" fillId="4" borderId="31" xfId="0" applyNumberFormat="1" applyFont="1" applyFill="1" applyBorder="1" applyAlignment="1">
      <alignment wrapText="1"/>
    </xf>
    <xf numFmtId="3" fontId="26" fillId="4" borderId="75" xfId="0" applyNumberFormat="1" applyFont="1" applyFill="1" applyBorder="1" applyAlignment="1">
      <alignment wrapText="1"/>
    </xf>
    <xf numFmtId="4" fontId="26" fillId="4" borderId="39" xfId="0" applyNumberFormat="1" applyFont="1" applyFill="1" applyBorder="1" applyAlignment="1">
      <alignment wrapText="1"/>
    </xf>
    <xf numFmtId="4" fontId="26" fillId="4" borderId="39" xfId="0" applyNumberFormat="1" applyFont="1" applyFill="1" applyBorder="1" applyAlignment="1">
      <alignment horizontal="right" vertical="top" wrapText="1"/>
    </xf>
    <xf numFmtId="3" fontId="26" fillId="4" borderId="39" xfId="0" applyNumberFormat="1" applyFont="1" applyFill="1" applyBorder="1" applyAlignment="1">
      <alignment wrapText="1"/>
    </xf>
    <xf numFmtId="4" fontId="26" fillId="4" borderId="76" xfId="0" applyNumberFormat="1" applyFont="1" applyFill="1" applyBorder="1" applyAlignment="1">
      <alignment horizontal="right" vertical="top" wrapText="1"/>
    </xf>
    <xf numFmtId="4" fontId="26" fillId="4" borderId="31" xfId="0" applyNumberFormat="1" applyFont="1" applyFill="1" applyBorder="1" applyAlignment="1">
      <alignment horizontal="right" vertical="top" wrapText="1"/>
    </xf>
    <xf numFmtId="166" fontId="29" fillId="4" borderId="59" xfId="0" applyNumberFormat="1" applyFont="1" applyFill="1" applyBorder="1" applyAlignment="1">
      <alignment vertical="top"/>
    </xf>
    <xf numFmtId="166" fontId="30" fillId="4" borderId="39" xfId="0" applyNumberFormat="1" applyFont="1" applyFill="1" applyBorder="1" applyAlignment="1">
      <alignment horizontal="center" vertical="top"/>
    </xf>
    <xf numFmtId="166" fontId="30" fillId="4" borderId="60" xfId="0" applyNumberFormat="1" applyFont="1" applyFill="1" applyBorder="1" applyAlignment="1">
      <alignment vertical="top"/>
    </xf>
    <xf numFmtId="166" fontId="30" fillId="4" borderId="31" xfId="0" applyNumberFormat="1" applyFont="1" applyFill="1" applyBorder="1" applyAlignment="1">
      <alignment vertical="top"/>
    </xf>
    <xf numFmtId="3" fontId="30" fillId="4" borderId="59" xfId="0" applyNumberFormat="1" applyFont="1" applyFill="1" applyBorder="1" applyAlignment="1">
      <alignment vertical="top"/>
    </xf>
    <xf numFmtId="4" fontId="30" fillId="4" borderId="39" xfId="0" applyNumberFormat="1" applyFont="1" applyFill="1" applyBorder="1" applyAlignment="1">
      <alignment vertical="top"/>
    </xf>
    <xf numFmtId="4" fontId="30" fillId="4" borderId="60" xfId="0" applyNumberFormat="1" applyFont="1" applyFill="1" applyBorder="1" applyAlignment="1">
      <alignment horizontal="right" vertical="top"/>
    </xf>
    <xf numFmtId="166" fontId="27" fillId="0" borderId="73" xfId="0" applyNumberFormat="1" applyFont="1" applyBorder="1" applyAlignment="1">
      <alignment wrapText="1"/>
    </xf>
    <xf numFmtId="3" fontId="27" fillId="0" borderId="73" xfId="0" applyNumberFormat="1" applyFont="1" applyBorder="1" applyAlignment="1">
      <alignment wrapText="1"/>
    </xf>
    <xf numFmtId="4" fontId="27" fillId="0" borderId="73" xfId="0" applyNumberFormat="1" applyFont="1" applyBorder="1" applyAlignment="1">
      <alignment wrapText="1"/>
    </xf>
    <xf numFmtId="4" fontId="27" fillId="0" borderId="73" xfId="0" applyNumberFormat="1" applyFont="1" applyBorder="1" applyAlignment="1">
      <alignment horizontal="right" vertical="top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3" fontId="27" fillId="0" borderId="0" xfId="0" applyNumberFormat="1" applyFont="1" applyAlignment="1">
      <alignment wrapText="1"/>
    </xf>
    <xf numFmtId="0" fontId="27" fillId="0" borderId="69" xfId="0" applyFont="1" applyBorder="1" applyAlignment="1">
      <alignment wrapText="1"/>
    </xf>
    <xf numFmtId="3" fontId="27" fillId="0" borderId="69" xfId="0" applyNumberFormat="1" applyFont="1" applyBorder="1" applyAlignment="1">
      <alignment wrapText="1"/>
    </xf>
    <xf numFmtId="0" fontId="31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right" wrapText="1"/>
    </xf>
    <xf numFmtId="4" fontId="27" fillId="0" borderId="106" xfId="0" applyNumberFormat="1" applyFont="1" applyBorder="1" applyAlignment="1">
      <alignment horizontal="right" vertical="top" wrapText="1"/>
    </xf>
    <xf numFmtId="4" fontId="27" fillId="6" borderId="34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166" fontId="26" fillId="8" borderId="81" xfId="0" applyNumberFormat="1" applyFont="1" applyFill="1" applyBorder="1" applyAlignment="1">
      <alignment vertical="top" wrapText="1"/>
    </xf>
    <xf numFmtId="49" fontId="26" fillId="8" borderId="81" xfId="0" applyNumberFormat="1" applyFont="1" applyFill="1" applyBorder="1" applyAlignment="1">
      <alignment horizontal="center" vertical="top" wrapText="1"/>
    </xf>
    <xf numFmtId="167" fontId="27" fillId="8" borderId="81" xfId="0" applyNumberFormat="1" applyFont="1" applyFill="1" applyBorder="1" applyAlignment="1">
      <alignment horizontal="left" vertical="top" wrapText="1"/>
    </xf>
    <xf numFmtId="166" fontId="27" fillId="8" borderId="81" xfId="0" applyNumberFormat="1" applyFont="1" applyFill="1" applyBorder="1" applyAlignment="1">
      <alignment horizontal="center" vertical="top" wrapText="1"/>
    </xf>
    <xf numFmtId="3" fontId="27" fillId="8" borderId="81" xfId="0" applyNumberFormat="1" applyFont="1" applyFill="1" applyBorder="1" applyAlignment="1">
      <alignment horizontal="center" vertical="top" wrapText="1"/>
    </xf>
    <xf numFmtId="4" fontId="27" fillId="8" borderId="81" xfId="0" applyNumberFormat="1" applyFont="1" applyFill="1" applyBorder="1" applyAlignment="1">
      <alignment horizontal="center" vertical="top" wrapText="1"/>
    </xf>
    <xf numFmtId="4" fontId="27" fillId="8" borderId="81" xfId="0" applyNumberFormat="1" applyFont="1" applyFill="1" applyBorder="1" applyAlignment="1">
      <alignment horizontal="right" vertical="top" wrapText="1"/>
    </xf>
    <xf numFmtId="0" fontId="27" fillId="8" borderId="0" xfId="0" applyFont="1" applyFill="1" applyBorder="1" applyAlignment="1">
      <alignment vertical="top" wrapText="1"/>
    </xf>
    <xf numFmtId="0" fontId="31" fillId="8" borderId="0" xfId="0" applyFont="1" applyFill="1" applyBorder="1" applyAlignment="1">
      <alignment vertical="top" wrapText="1"/>
    </xf>
    <xf numFmtId="0" fontId="7" fillId="8" borderId="0" xfId="0" applyFont="1" applyFill="1" applyBorder="1" applyAlignment="1"/>
    <xf numFmtId="49" fontId="26" fillId="6" borderId="33" xfId="0" applyNumberFormat="1" applyFont="1" applyFill="1" applyBorder="1" applyAlignment="1">
      <alignment horizontal="center" vertical="center"/>
    </xf>
    <xf numFmtId="166" fontId="27" fillId="6" borderId="14" xfId="0" applyNumberFormat="1" applyFont="1" applyFill="1" applyBorder="1" applyAlignment="1">
      <alignment horizontal="center" vertical="center" wrapText="1"/>
    </xf>
    <xf numFmtId="3" fontId="27" fillId="6" borderId="8" xfId="0" applyNumberFormat="1" applyFont="1" applyFill="1" applyBorder="1" applyAlignment="1">
      <alignment horizontal="center" vertical="center" wrapText="1"/>
    </xf>
    <xf numFmtId="4" fontId="27" fillId="6" borderId="33" xfId="0" applyNumberFormat="1" applyFont="1" applyFill="1" applyBorder="1" applyAlignment="1">
      <alignment horizontal="center" vertical="center" wrapText="1"/>
    </xf>
    <xf numFmtId="0" fontId="27" fillId="6" borderId="4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166" fontId="26" fillId="6" borderId="8" xfId="0" applyNumberFormat="1" applyFont="1" applyFill="1" applyBorder="1" applyAlignment="1">
      <alignment vertical="center"/>
    </xf>
    <xf numFmtId="0" fontId="27" fillId="6" borderId="58" xfId="0" applyFont="1" applyFill="1" applyBorder="1" applyAlignment="1">
      <alignment vertical="center" wrapText="1"/>
    </xf>
    <xf numFmtId="166" fontId="4" fillId="8" borderId="87" xfId="0" applyNumberFormat="1" applyFont="1" applyFill="1" applyBorder="1" applyAlignment="1">
      <alignment vertical="top" wrapText="1"/>
    </xf>
    <xf numFmtId="49" fontId="4" fillId="8" borderId="87" xfId="0" applyNumberFormat="1" applyFont="1" applyFill="1" applyBorder="1" applyAlignment="1">
      <alignment horizontal="center" vertical="top" wrapText="1"/>
    </xf>
    <xf numFmtId="167" fontId="5" fillId="8" borderId="90" xfId="0" applyNumberFormat="1" applyFont="1" applyFill="1" applyBorder="1" applyAlignment="1">
      <alignment vertical="top" wrapText="1"/>
    </xf>
    <xf numFmtId="166" fontId="5" fillId="8" borderId="87" xfId="0" applyNumberFormat="1" applyFont="1" applyFill="1" applyBorder="1" applyAlignment="1">
      <alignment horizontal="center" vertical="top" wrapText="1"/>
    </xf>
    <xf numFmtId="3" fontId="11" fillId="8" borderId="102" xfId="0" applyNumberFormat="1" applyFont="1" applyFill="1" applyBorder="1" applyAlignment="1">
      <alignment horizontal="center" vertical="top" wrapText="1"/>
    </xf>
    <xf numFmtId="4" fontId="11" fillId="8" borderId="81" xfId="0" applyNumberFormat="1" applyFont="1" applyFill="1" applyBorder="1" applyAlignment="1">
      <alignment horizontal="center" vertical="top" wrapText="1"/>
    </xf>
    <xf numFmtId="4" fontId="27" fillId="8" borderId="103" xfId="0" applyNumberFormat="1" applyFont="1" applyFill="1" applyBorder="1" applyAlignment="1">
      <alignment horizontal="right" vertical="top" wrapText="1"/>
    </xf>
    <xf numFmtId="3" fontId="5" fillId="8" borderId="102" xfId="0" applyNumberFormat="1" applyFont="1" applyFill="1" applyBorder="1" applyAlignment="1">
      <alignment horizontal="center" vertical="top" wrapText="1"/>
    </xf>
    <xf numFmtId="4" fontId="5" fillId="8" borderId="81" xfId="0" applyNumberFormat="1" applyFont="1" applyFill="1" applyBorder="1" applyAlignment="1">
      <alignment horizontal="center" vertical="top" wrapText="1"/>
    </xf>
    <xf numFmtId="4" fontId="5" fillId="8" borderId="103" xfId="0" applyNumberFormat="1" applyFont="1" applyFill="1" applyBorder="1" applyAlignment="1">
      <alignment horizontal="right" vertical="top" wrapText="1"/>
    </xf>
    <xf numFmtId="4" fontId="11" fillId="8" borderId="103" xfId="0" applyNumberFormat="1" applyFont="1" applyFill="1" applyBorder="1" applyAlignment="1">
      <alignment horizontal="right" vertical="top" wrapText="1"/>
    </xf>
    <xf numFmtId="4" fontId="5" fillId="8" borderId="81" xfId="0" applyNumberFormat="1" applyFont="1" applyFill="1" applyBorder="1" applyAlignment="1">
      <alignment horizontal="right" vertical="top" wrapText="1"/>
    </xf>
    <xf numFmtId="0" fontId="5" fillId="8" borderId="0" xfId="0" applyFont="1" applyFill="1" applyBorder="1" applyAlignment="1">
      <alignment vertical="top" wrapText="1"/>
    </xf>
    <xf numFmtId="0" fontId="1" fillId="8" borderId="0" xfId="0" applyFont="1" applyFill="1" applyBorder="1" applyAlignment="1">
      <alignment vertical="top" wrapText="1"/>
    </xf>
    <xf numFmtId="0" fontId="0" fillId="8" borderId="0" xfId="0" applyFont="1" applyFill="1" applyBorder="1" applyAlignment="1"/>
    <xf numFmtId="3" fontId="27" fillId="8" borderId="102" xfId="0" applyNumberFormat="1" applyFont="1" applyFill="1" applyBorder="1" applyAlignment="1">
      <alignment horizontal="center" vertical="top" wrapText="1"/>
    </xf>
    <xf numFmtId="4" fontId="27" fillId="8" borderId="102" xfId="0" applyNumberFormat="1" applyFont="1" applyFill="1" applyBorder="1" applyAlignment="1">
      <alignment horizontal="right" vertical="top" wrapText="1"/>
    </xf>
    <xf numFmtId="3" fontId="27" fillId="8" borderId="102" xfId="0" applyNumberFormat="1" applyFont="1" applyFill="1" applyBorder="1" applyAlignment="1">
      <alignment horizontal="right" vertical="top" wrapText="1"/>
    </xf>
    <xf numFmtId="3" fontId="27" fillId="0" borderId="104" xfId="0" applyNumberFormat="1" applyFont="1" applyBorder="1" applyAlignment="1">
      <alignment horizontal="center" vertical="top" wrapText="1"/>
    </xf>
    <xf numFmtId="4" fontId="27" fillId="0" borderId="105" xfId="0" applyNumberFormat="1" applyFont="1" applyBorder="1" applyAlignment="1">
      <alignment horizontal="center" vertical="top" wrapText="1"/>
    </xf>
    <xf numFmtId="4" fontId="27" fillId="0" borderId="109" xfId="0" applyNumberFormat="1" applyFont="1" applyBorder="1" applyAlignment="1">
      <alignment horizontal="right" vertical="top" wrapText="1"/>
    </xf>
    <xf numFmtId="166" fontId="26" fillId="8" borderId="48" xfId="0" applyNumberFormat="1" applyFont="1" applyFill="1" applyBorder="1" applyAlignment="1">
      <alignment vertical="top" wrapText="1"/>
    </xf>
    <xf numFmtId="49" fontId="26" fillId="8" borderId="88" xfId="0" applyNumberFormat="1" applyFont="1" applyFill="1" applyBorder="1" applyAlignment="1">
      <alignment horizontal="center" vertical="top" wrapText="1"/>
    </xf>
    <xf numFmtId="167" fontId="27" fillId="8" borderId="78" xfId="0" applyNumberFormat="1" applyFont="1" applyFill="1" applyBorder="1" applyAlignment="1">
      <alignment vertical="top" wrapText="1"/>
    </xf>
    <xf numFmtId="166" fontId="27" fillId="8" borderId="88" xfId="0" applyNumberFormat="1" applyFont="1" applyFill="1" applyBorder="1" applyAlignment="1">
      <alignment horizontal="center" vertical="top" wrapText="1"/>
    </xf>
    <xf numFmtId="3" fontId="27" fillId="8" borderId="79" xfId="0" applyNumberFormat="1" applyFont="1" applyFill="1" applyBorder="1" applyAlignment="1">
      <alignment horizontal="center" vertical="top" wrapText="1"/>
    </xf>
    <xf numFmtId="4" fontId="27" fillId="8" borderId="25" xfId="0" applyNumberFormat="1" applyFont="1" applyFill="1" applyBorder="1" applyAlignment="1">
      <alignment horizontal="center" vertical="top" wrapText="1"/>
    </xf>
    <xf numFmtId="4" fontId="27" fillId="8" borderId="63" xfId="0" applyNumberFormat="1" applyFont="1" applyFill="1" applyBorder="1" applyAlignment="1">
      <alignment horizontal="right" vertical="top" wrapText="1"/>
    </xf>
    <xf numFmtId="4" fontId="27" fillId="8" borderId="62" xfId="0" applyNumberFormat="1" applyFont="1" applyFill="1" applyBorder="1" applyAlignment="1">
      <alignment horizontal="right" vertical="top" wrapText="1"/>
    </xf>
    <xf numFmtId="4" fontId="27" fillId="8" borderId="43" xfId="0" applyNumberFormat="1" applyFont="1" applyFill="1" applyBorder="1" applyAlignment="1">
      <alignment horizontal="right" vertical="top" wrapText="1"/>
    </xf>
    <xf numFmtId="0" fontId="27" fillId="8" borderId="50" xfId="0" applyFont="1" applyFill="1" applyBorder="1" applyAlignment="1">
      <alignment vertical="top" wrapText="1"/>
    </xf>
    <xf numFmtId="0" fontId="31" fillId="8" borderId="0" xfId="0" applyFont="1" applyFill="1" applyAlignment="1">
      <alignment vertical="top" wrapText="1"/>
    </xf>
    <xf numFmtId="0" fontId="7" fillId="8" borderId="0" xfId="0" applyFont="1" applyFill="1" applyAlignment="1"/>
    <xf numFmtId="0" fontId="2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26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26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26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30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27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7" fontId="5" fillId="0" borderId="0" xfId="0" applyNumberFormat="1" applyFont="1" applyAlignment="1">
      <alignment horizontal="center" wrapText="1"/>
    </xf>
    <xf numFmtId="3" fontId="27" fillId="0" borderId="55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27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27" fillId="0" borderId="63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/>
    <xf numFmtId="0" fontId="7" fillId="0" borderId="43" xfId="0" applyFont="1" applyFill="1" applyBorder="1"/>
    <xf numFmtId="166" fontId="27" fillId="0" borderId="72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L1010"/>
  <sheetViews>
    <sheetView tabSelected="1" view="pageBreakPreview" topLeftCell="A79" zoomScale="85" zoomScaleNormal="100" zoomScaleSheetLayoutView="85" workbookViewId="0">
      <selection activeCell="V55" sqref="V55"/>
    </sheetView>
  </sheetViews>
  <sheetFormatPr defaultColWidth="12.625" defaultRowHeight="15" customHeight="1"/>
  <cols>
    <col min="1" max="1" width="9.625" customWidth="1"/>
    <col min="2" max="2" width="6.5" customWidth="1"/>
    <col min="3" max="3" width="29.5" customWidth="1"/>
    <col min="4" max="4" width="9.375" customWidth="1"/>
    <col min="5" max="5" width="10.625" style="117" customWidth="1"/>
    <col min="6" max="6" width="14.25" style="117" customWidth="1"/>
    <col min="7" max="7" width="13.5" style="117" customWidth="1"/>
    <col min="8" max="8" width="10.625" customWidth="1"/>
    <col min="9" max="9" width="14.25" customWidth="1"/>
    <col min="10" max="10" width="13.5" customWidth="1"/>
    <col min="11" max="11" width="10.625" style="117" customWidth="1"/>
    <col min="12" max="12" width="14.25" style="117" customWidth="1"/>
    <col min="13" max="13" width="13.5" style="117" customWidth="1"/>
    <col min="14" max="14" width="10.625" customWidth="1"/>
    <col min="15" max="15" width="14.25" customWidth="1"/>
    <col min="16" max="16" width="13.5" customWidth="1"/>
    <col min="17" max="17" width="13.5" style="117" customWidth="1"/>
    <col min="18" max="19" width="13.5" customWidth="1"/>
    <col min="20" max="20" width="22.125" hidden="1" customWidth="1"/>
    <col min="21" max="38" width="5" customWidth="1"/>
  </cols>
  <sheetData>
    <row r="1" spans="1:38">
      <c r="A1" s="1"/>
      <c r="B1" s="2"/>
      <c r="C1" s="1"/>
      <c r="D1" s="1"/>
      <c r="E1" s="92"/>
      <c r="F1" s="93"/>
      <c r="G1" s="93"/>
      <c r="H1" s="3"/>
      <c r="I1" s="1"/>
      <c r="J1" s="1"/>
      <c r="K1" s="92"/>
      <c r="L1" s="93"/>
      <c r="M1" s="93"/>
      <c r="N1" s="3"/>
      <c r="O1" s="1"/>
      <c r="P1" s="1"/>
      <c r="Q1" s="9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>
      <c r="A2" s="1"/>
      <c r="B2" s="2"/>
      <c r="C2" s="4"/>
      <c r="D2" s="1"/>
      <c r="E2" s="92"/>
      <c r="F2" s="93"/>
      <c r="G2" s="93"/>
      <c r="H2" s="3"/>
      <c r="I2" s="1"/>
      <c r="J2" s="1"/>
      <c r="K2" s="92"/>
      <c r="L2" s="93"/>
      <c r="M2" s="118"/>
      <c r="N2" s="3"/>
      <c r="O2" s="1"/>
      <c r="P2" s="5" t="s">
        <v>0</v>
      </c>
      <c r="Q2" s="9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>
      <c r="A3" s="1"/>
      <c r="B3" s="2"/>
      <c r="C3" s="5"/>
      <c r="D3" s="1"/>
      <c r="E3" s="92"/>
      <c r="F3" s="93"/>
      <c r="G3" s="93"/>
      <c r="H3" s="3"/>
      <c r="I3" s="1"/>
      <c r="J3" s="1"/>
      <c r="K3" s="92"/>
      <c r="L3" s="93"/>
      <c r="M3" s="119"/>
      <c r="N3" s="3"/>
      <c r="O3" s="1"/>
      <c r="P3" s="5" t="s">
        <v>1</v>
      </c>
      <c r="Q3" s="9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>
      <c r="A4" s="1"/>
      <c r="B4" s="2"/>
      <c r="C4" s="5"/>
      <c r="D4" s="1"/>
      <c r="E4" s="92"/>
      <c r="F4" s="93"/>
      <c r="G4" s="93"/>
      <c r="H4" s="3"/>
      <c r="I4" s="1"/>
      <c r="J4" s="1"/>
      <c r="K4" s="92"/>
      <c r="L4" s="93"/>
      <c r="M4" s="119"/>
      <c r="N4" s="3"/>
      <c r="O4" s="1"/>
      <c r="P4" s="5" t="s">
        <v>2</v>
      </c>
      <c r="Q4" s="9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>
      <c r="A5" s="1"/>
      <c r="B5" s="2"/>
      <c r="C5" s="1"/>
      <c r="D5" s="1"/>
      <c r="E5" s="92"/>
      <c r="F5" s="93"/>
      <c r="G5" s="93"/>
      <c r="H5" s="3"/>
      <c r="I5" s="1"/>
      <c r="J5" s="1"/>
      <c r="K5" s="92"/>
      <c r="L5" s="93"/>
      <c r="M5" s="93"/>
      <c r="N5" s="3"/>
      <c r="O5" s="1"/>
      <c r="P5" s="1"/>
      <c r="Q5" s="9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>
      <c r="A6" s="1"/>
      <c r="B6" s="2"/>
      <c r="C6" s="1"/>
      <c r="D6" s="1"/>
      <c r="E6" s="92"/>
      <c r="F6" s="93"/>
      <c r="G6" s="93"/>
      <c r="H6" s="3"/>
      <c r="I6" s="1"/>
      <c r="J6" s="1"/>
      <c r="K6" s="92"/>
      <c r="L6" s="93"/>
      <c r="M6" s="93"/>
      <c r="N6" s="3"/>
      <c r="O6" s="1"/>
      <c r="P6" s="1"/>
      <c r="Q6" s="9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>
      <c r="A7" s="1"/>
      <c r="B7" s="2"/>
      <c r="C7" s="1"/>
      <c r="D7" s="1"/>
      <c r="E7" s="92"/>
      <c r="F7" s="93"/>
      <c r="G7" s="93"/>
      <c r="H7" s="3"/>
      <c r="I7" s="1"/>
      <c r="J7" s="1"/>
      <c r="K7" s="92"/>
      <c r="L7" s="93"/>
      <c r="M7" s="93"/>
      <c r="N7" s="3"/>
      <c r="O7" s="1"/>
      <c r="P7" s="1"/>
      <c r="Q7" s="9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2"/>
      <c r="C8" s="1"/>
      <c r="D8" s="1"/>
      <c r="E8" s="92"/>
      <c r="F8" s="93"/>
      <c r="G8" s="93"/>
      <c r="H8" s="3"/>
      <c r="I8" s="1"/>
      <c r="J8" s="1"/>
      <c r="K8" s="92"/>
      <c r="L8" s="93"/>
      <c r="M8" s="93"/>
      <c r="N8" s="3"/>
      <c r="O8" s="1"/>
      <c r="P8" s="1"/>
      <c r="Q8" s="9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1"/>
      <c r="B9" s="2"/>
      <c r="C9" s="1"/>
      <c r="D9" s="1"/>
      <c r="E9" s="92"/>
      <c r="F9" s="93"/>
      <c r="G9" s="93"/>
      <c r="H9" s="3"/>
      <c r="I9" s="1"/>
      <c r="J9" s="1"/>
      <c r="K9" s="92"/>
      <c r="L9" s="93"/>
      <c r="M9" s="93"/>
      <c r="N9" s="3"/>
      <c r="O9" s="1"/>
      <c r="P9" s="1"/>
      <c r="Q9" s="9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1"/>
      <c r="B10" s="2"/>
      <c r="C10" s="1"/>
      <c r="D10" s="1"/>
      <c r="E10" s="92"/>
      <c r="F10" s="93"/>
      <c r="G10" s="93"/>
      <c r="H10" s="3"/>
      <c r="I10" s="1"/>
      <c r="J10" s="1"/>
      <c r="K10" s="92"/>
      <c r="L10" s="93"/>
      <c r="M10" s="93"/>
      <c r="N10" s="3"/>
      <c r="O10" s="1"/>
      <c r="P10" s="1"/>
      <c r="Q10" s="9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1"/>
      <c r="B11" s="2"/>
      <c r="C11" s="1"/>
      <c r="D11" s="1"/>
      <c r="E11" s="92"/>
      <c r="F11" s="93"/>
      <c r="G11" s="93"/>
      <c r="H11" s="3"/>
      <c r="I11" s="1"/>
      <c r="J11" s="1"/>
      <c r="K11" s="92"/>
      <c r="L11" s="93"/>
      <c r="M11" s="93"/>
      <c r="N11" s="3"/>
      <c r="O11" s="1"/>
      <c r="P11" s="1"/>
      <c r="Q11" s="9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374" t="s">
        <v>3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374" t="s">
        <v>4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94"/>
      <c r="F14" s="95"/>
      <c r="G14" s="95"/>
      <c r="H14" s="8"/>
      <c r="I14" s="6"/>
      <c r="J14" s="6"/>
      <c r="K14" s="94"/>
      <c r="L14" s="95"/>
      <c r="M14" s="95"/>
      <c r="N14" s="8"/>
      <c r="O14" s="6"/>
      <c r="P14" s="6"/>
      <c r="Q14" s="95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A15" s="376" t="s">
        <v>128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thickBot="1">
      <c r="A16" s="9"/>
      <c r="B16" s="10"/>
      <c r="C16" s="11"/>
      <c r="D16" s="12"/>
      <c r="E16" s="96"/>
      <c r="F16" s="97"/>
      <c r="G16" s="97"/>
      <c r="H16" s="13"/>
      <c r="I16" s="12"/>
      <c r="J16" s="12"/>
      <c r="K16" s="96"/>
      <c r="L16" s="97"/>
      <c r="M16" s="97"/>
      <c r="N16" s="13"/>
      <c r="O16" s="12"/>
      <c r="P16" s="12"/>
      <c r="Q16" s="97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377" t="s">
        <v>5</v>
      </c>
      <c r="B17" s="379" t="s">
        <v>6</v>
      </c>
      <c r="C17" s="379" t="s">
        <v>7</v>
      </c>
      <c r="D17" s="381" t="s">
        <v>8</v>
      </c>
      <c r="E17" s="369" t="s">
        <v>9</v>
      </c>
      <c r="F17" s="370"/>
      <c r="G17" s="371"/>
      <c r="H17" s="369" t="s">
        <v>10</v>
      </c>
      <c r="I17" s="370"/>
      <c r="J17" s="371"/>
      <c r="K17" s="369" t="s">
        <v>11</v>
      </c>
      <c r="L17" s="370"/>
      <c r="M17" s="371"/>
      <c r="N17" s="369" t="s">
        <v>12</v>
      </c>
      <c r="O17" s="370"/>
      <c r="P17" s="371"/>
      <c r="Q17" s="369" t="s">
        <v>13</v>
      </c>
      <c r="R17" s="370"/>
      <c r="S17" s="371"/>
      <c r="T17" s="372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thickBot="1">
      <c r="A18" s="378"/>
      <c r="B18" s="380"/>
      <c r="C18" s="380"/>
      <c r="D18" s="382"/>
      <c r="E18" s="267" t="s">
        <v>15</v>
      </c>
      <c r="F18" s="268" t="s">
        <v>16</v>
      </c>
      <c r="G18" s="269" t="s">
        <v>17</v>
      </c>
      <c r="H18" s="267" t="s">
        <v>15</v>
      </c>
      <c r="I18" s="268" t="s">
        <v>16</v>
      </c>
      <c r="J18" s="269" t="s">
        <v>18</v>
      </c>
      <c r="K18" s="267" t="s">
        <v>15</v>
      </c>
      <c r="L18" s="268" t="s">
        <v>16</v>
      </c>
      <c r="M18" s="269" t="s">
        <v>19</v>
      </c>
      <c r="N18" s="267" t="s">
        <v>15</v>
      </c>
      <c r="O18" s="268" t="s">
        <v>16</v>
      </c>
      <c r="P18" s="269" t="s">
        <v>20</v>
      </c>
      <c r="Q18" s="269" t="s">
        <v>21</v>
      </c>
      <c r="R18" s="269" t="s">
        <v>22</v>
      </c>
      <c r="S18" s="269" t="s">
        <v>23</v>
      </c>
      <c r="T18" s="37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>
      <c r="A19" s="270" t="s">
        <v>24</v>
      </c>
      <c r="B19" s="271">
        <v>1</v>
      </c>
      <c r="C19" s="271">
        <v>2</v>
      </c>
      <c r="D19" s="272">
        <v>3</v>
      </c>
      <c r="E19" s="273">
        <v>4</v>
      </c>
      <c r="F19" s="274">
        <v>5</v>
      </c>
      <c r="G19" s="272">
        <v>6</v>
      </c>
      <c r="H19" s="273">
        <v>5</v>
      </c>
      <c r="I19" s="274">
        <v>6</v>
      </c>
      <c r="J19" s="272">
        <v>7</v>
      </c>
      <c r="K19" s="273">
        <v>8</v>
      </c>
      <c r="L19" s="274">
        <v>9</v>
      </c>
      <c r="M19" s="272">
        <v>10</v>
      </c>
      <c r="N19" s="273">
        <v>11</v>
      </c>
      <c r="O19" s="274">
        <v>12</v>
      </c>
      <c r="P19" s="272">
        <v>13</v>
      </c>
      <c r="Q19" s="272">
        <v>14</v>
      </c>
      <c r="R19" s="272">
        <v>15</v>
      </c>
      <c r="S19" s="272">
        <v>16</v>
      </c>
      <c r="T19" s="16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17" t="s">
        <v>25</v>
      </c>
      <c r="B20" s="18" t="s">
        <v>26</v>
      </c>
      <c r="C20" s="19" t="s">
        <v>27</v>
      </c>
      <c r="D20" s="20"/>
      <c r="E20" s="98"/>
      <c r="F20" s="99"/>
      <c r="G20" s="100"/>
      <c r="H20" s="21"/>
      <c r="I20" s="22"/>
      <c r="J20" s="23"/>
      <c r="K20" s="98"/>
      <c r="L20" s="99"/>
      <c r="M20" s="100"/>
      <c r="N20" s="21"/>
      <c r="O20" s="22"/>
      <c r="P20" s="23"/>
      <c r="Q20" s="100"/>
      <c r="R20" s="23"/>
      <c r="S20" s="23"/>
      <c r="T20" s="24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30" customHeight="1" thickBot="1">
      <c r="A21" s="275" t="s">
        <v>28</v>
      </c>
      <c r="B21" s="276" t="s">
        <v>29</v>
      </c>
      <c r="C21" s="277" t="s">
        <v>30</v>
      </c>
      <c r="D21" s="278" t="s">
        <v>31</v>
      </c>
      <c r="E21" s="279">
        <v>1</v>
      </c>
      <c r="F21" s="280">
        <v>84255.57</v>
      </c>
      <c r="G21" s="281">
        <f>E21*F21</f>
        <v>84255.57</v>
      </c>
      <c r="H21" s="279">
        <v>1</v>
      </c>
      <c r="I21" s="280">
        <f>J21/H21</f>
        <v>79147.91</v>
      </c>
      <c r="J21" s="281">
        <f>J91</f>
        <v>79147.91</v>
      </c>
      <c r="K21" s="279">
        <v>1</v>
      </c>
      <c r="L21" s="280">
        <v>915744.43</v>
      </c>
      <c r="M21" s="281">
        <f>K21*L21</f>
        <v>915744.43</v>
      </c>
      <c r="N21" s="279">
        <v>1</v>
      </c>
      <c r="O21" s="280">
        <f>P21/N21</f>
        <v>920852.08999999985</v>
      </c>
      <c r="P21" s="281">
        <f>P91</f>
        <v>920852.08999999985</v>
      </c>
      <c r="Q21" s="281">
        <f>G21+M21</f>
        <v>1000000</v>
      </c>
      <c r="R21" s="281">
        <f>J21+P21</f>
        <v>999999.99999999988</v>
      </c>
      <c r="S21" s="281">
        <f>Q21-R21</f>
        <v>0</v>
      </c>
      <c r="T21" s="26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>
      <c r="A22" s="282" t="s">
        <v>32</v>
      </c>
      <c r="B22" s="283"/>
      <c r="C22" s="284"/>
      <c r="D22" s="285"/>
      <c r="E22" s="286"/>
      <c r="F22" s="287"/>
      <c r="G22" s="288">
        <f>SUM(G21)</f>
        <v>84255.57</v>
      </c>
      <c r="H22" s="286"/>
      <c r="I22" s="287"/>
      <c r="J22" s="288">
        <f>SUM(J21)</f>
        <v>79147.91</v>
      </c>
      <c r="K22" s="286"/>
      <c r="L22" s="287"/>
      <c r="M22" s="288">
        <f>SUM(M21)</f>
        <v>915744.43</v>
      </c>
      <c r="N22" s="286"/>
      <c r="O22" s="287"/>
      <c r="P22" s="288">
        <f t="shared" ref="P22:S22" si="0">SUM(P21)</f>
        <v>920852.08999999985</v>
      </c>
      <c r="Q22" s="288">
        <f t="shared" si="0"/>
        <v>1000000</v>
      </c>
      <c r="R22" s="288">
        <f t="shared" si="0"/>
        <v>999999.99999999988</v>
      </c>
      <c r="S22" s="288">
        <f t="shared" si="0"/>
        <v>0</v>
      </c>
      <c r="T22" s="27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>
      <c r="A23" s="388"/>
      <c r="B23" s="375"/>
      <c r="C23" s="375"/>
      <c r="D23" s="28"/>
      <c r="E23" s="101"/>
      <c r="F23" s="102"/>
      <c r="G23" s="103"/>
      <c r="H23" s="29"/>
      <c r="I23" s="30"/>
      <c r="J23" s="31"/>
      <c r="K23" s="101"/>
      <c r="L23" s="102"/>
      <c r="M23" s="103"/>
      <c r="N23" s="29"/>
      <c r="O23" s="30"/>
      <c r="P23" s="31"/>
      <c r="Q23" s="103"/>
      <c r="R23" s="31"/>
      <c r="S23" s="31"/>
      <c r="T23" s="3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>
      <c r="A24" s="33" t="s">
        <v>25</v>
      </c>
      <c r="B24" s="34" t="s">
        <v>33</v>
      </c>
      <c r="C24" s="35" t="s">
        <v>34</v>
      </c>
      <c r="D24" s="36"/>
      <c r="E24" s="104"/>
      <c r="F24" s="105"/>
      <c r="G24" s="106"/>
      <c r="H24" s="37"/>
      <c r="I24" s="38"/>
      <c r="J24" s="39"/>
      <c r="K24" s="104"/>
      <c r="L24" s="105"/>
      <c r="M24" s="106"/>
      <c r="N24" s="37"/>
      <c r="O24" s="38"/>
      <c r="P24" s="39"/>
      <c r="Q24" s="106"/>
      <c r="R24" s="39"/>
      <c r="S24" s="39"/>
      <c r="T24" s="40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30" customHeight="1" thickBot="1">
      <c r="A25" s="41" t="s">
        <v>28</v>
      </c>
      <c r="B25" s="42" t="s">
        <v>29</v>
      </c>
      <c r="C25" s="41" t="s">
        <v>35</v>
      </c>
      <c r="D25" s="43"/>
      <c r="E25" s="107"/>
      <c r="F25" s="108"/>
      <c r="G25" s="109"/>
      <c r="H25" s="44"/>
      <c r="I25" s="45"/>
      <c r="J25" s="46"/>
      <c r="K25" s="107"/>
      <c r="L25" s="108"/>
      <c r="M25" s="109"/>
      <c r="N25" s="44"/>
      <c r="O25" s="45"/>
      <c r="P25" s="46"/>
      <c r="Q25" s="109"/>
      <c r="R25" s="46"/>
      <c r="S25" s="46"/>
      <c r="T25" s="47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ht="30" customHeight="1" thickBot="1">
      <c r="A26" s="49" t="s">
        <v>36</v>
      </c>
      <c r="B26" s="50" t="s">
        <v>37</v>
      </c>
      <c r="C26" s="201" t="s">
        <v>38</v>
      </c>
      <c r="D26" s="204"/>
      <c r="E26" s="205"/>
      <c r="F26" s="206"/>
      <c r="G26" s="252">
        <f>SUM(G27:G29)</f>
        <v>0</v>
      </c>
      <c r="H26" s="205"/>
      <c r="I26" s="206"/>
      <c r="J26" s="252">
        <f>SUM(J27:J29)</f>
        <v>0</v>
      </c>
      <c r="K26" s="205"/>
      <c r="L26" s="206"/>
      <c r="M26" s="252">
        <f>SUM(M27:M29)</f>
        <v>0</v>
      </c>
      <c r="N26" s="205"/>
      <c r="O26" s="206"/>
      <c r="P26" s="252">
        <f t="shared" ref="P26:S26" si="1">SUM(P27:P29)</f>
        <v>0</v>
      </c>
      <c r="Q26" s="252">
        <f t="shared" si="1"/>
        <v>0</v>
      </c>
      <c r="R26" s="252">
        <f t="shared" si="1"/>
        <v>0</v>
      </c>
      <c r="S26" s="252">
        <f t="shared" si="1"/>
        <v>0</v>
      </c>
      <c r="T26" s="54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ht="30" customHeight="1">
      <c r="A27" s="55" t="s">
        <v>39</v>
      </c>
      <c r="B27" s="56" t="s">
        <v>40</v>
      </c>
      <c r="C27" s="253" t="s">
        <v>47</v>
      </c>
      <c r="D27" s="225" t="s">
        <v>41</v>
      </c>
      <c r="E27" s="212"/>
      <c r="F27" s="213"/>
      <c r="G27" s="214">
        <f t="shared" ref="G27:G29" si="2">E27*F27</f>
        <v>0</v>
      </c>
      <c r="H27" s="212"/>
      <c r="I27" s="213"/>
      <c r="J27" s="214">
        <f t="shared" ref="J27:J29" si="3">H27*I27</f>
        <v>0</v>
      </c>
      <c r="K27" s="212"/>
      <c r="L27" s="213"/>
      <c r="M27" s="214">
        <f t="shared" ref="M27:M29" si="4">K27*L27</f>
        <v>0</v>
      </c>
      <c r="N27" s="212"/>
      <c r="O27" s="213"/>
      <c r="P27" s="214">
        <f t="shared" ref="P27:P29" si="5">N27*O27</f>
        <v>0</v>
      </c>
      <c r="Q27" s="214"/>
      <c r="R27" s="214">
        <f t="shared" ref="R27:R29" si="6">J27+P27</f>
        <v>0</v>
      </c>
      <c r="S27" s="214">
        <f t="shared" ref="S27:S29" si="7">Q27-R27</f>
        <v>0</v>
      </c>
      <c r="T27" s="5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59" t="s">
        <v>39</v>
      </c>
      <c r="B28" s="60" t="s">
        <v>42</v>
      </c>
      <c r="C28" s="253" t="s">
        <v>47</v>
      </c>
      <c r="D28" s="225" t="s">
        <v>41</v>
      </c>
      <c r="E28" s="212"/>
      <c r="F28" s="213"/>
      <c r="G28" s="214">
        <f t="shared" si="2"/>
        <v>0</v>
      </c>
      <c r="H28" s="212"/>
      <c r="I28" s="213"/>
      <c r="J28" s="214">
        <f t="shared" si="3"/>
        <v>0</v>
      </c>
      <c r="K28" s="212"/>
      <c r="L28" s="213"/>
      <c r="M28" s="214">
        <f t="shared" si="4"/>
        <v>0</v>
      </c>
      <c r="N28" s="212"/>
      <c r="O28" s="213"/>
      <c r="P28" s="214">
        <f t="shared" si="5"/>
        <v>0</v>
      </c>
      <c r="Q28" s="214"/>
      <c r="R28" s="214">
        <f t="shared" si="6"/>
        <v>0</v>
      </c>
      <c r="S28" s="214">
        <f t="shared" si="7"/>
        <v>0</v>
      </c>
      <c r="T28" s="5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>
      <c r="A29" s="61" t="s">
        <v>39</v>
      </c>
      <c r="B29" s="62" t="s">
        <v>43</v>
      </c>
      <c r="C29" s="253" t="s">
        <v>47</v>
      </c>
      <c r="D29" s="254" t="s">
        <v>41</v>
      </c>
      <c r="E29" s="255"/>
      <c r="F29" s="256"/>
      <c r="G29" s="257">
        <f t="shared" si="2"/>
        <v>0</v>
      </c>
      <c r="H29" s="255"/>
      <c r="I29" s="256"/>
      <c r="J29" s="257">
        <f t="shared" si="3"/>
        <v>0</v>
      </c>
      <c r="K29" s="255"/>
      <c r="L29" s="256"/>
      <c r="M29" s="257">
        <f t="shared" si="4"/>
        <v>0</v>
      </c>
      <c r="N29" s="255"/>
      <c r="O29" s="256"/>
      <c r="P29" s="257">
        <f t="shared" si="5"/>
        <v>0</v>
      </c>
      <c r="Q29" s="257"/>
      <c r="R29" s="257">
        <f t="shared" si="6"/>
        <v>0</v>
      </c>
      <c r="S29" s="257">
        <f t="shared" si="7"/>
        <v>0</v>
      </c>
      <c r="T29" s="6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49" t="s">
        <v>36</v>
      </c>
      <c r="B30" s="50" t="s">
        <v>44</v>
      </c>
      <c r="C30" s="201" t="s">
        <v>45</v>
      </c>
      <c r="D30" s="204"/>
      <c r="E30" s="205"/>
      <c r="F30" s="206"/>
      <c r="G30" s="252"/>
      <c r="H30" s="205"/>
      <c r="I30" s="206"/>
      <c r="J30" s="252"/>
      <c r="K30" s="205"/>
      <c r="L30" s="206"/>
      <c r="M30" s="252">
        <f>SUM(M31:M33)</f>
        <v>0</v>
      </c>
      <c r="N30" s="205"/>
      <c r="O30" s="206"/>
      <c r="P30" s="252">
        <f t="shared" ref="P30:S30" si="8">SUM(P31:P33)</f>
        <v>0</v>
      </c>
      <c r="Q30" s="252">
        <f t="shared" si="8"/>
        <v>0</v>
      </c>
      <c r="R30" s="252">
        <f t="shared" si="8"/>
        <v>0</v>
      </c>
      <c r="S30" s="252">
        <f t="shared" si="8"/>
        <v>0</v>
      </c>
      <c r="T30" s="5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>
      <c r="A31" s="55" t="s">
        <v>39</v>
      </c>
      <c r="B31" s="56" t="s">
        <v>46</v>
      </c>
      <c r="C31" s="253" t="s">
        <v>47</v>
      </c>
      <c r="D31" s="225"/>
      <c r="E31" s="389" t="s">
        <v>48</v>
      </c>
      <c r="F31" s="390"/>
      <c r="G31" s="391"/>
      <c r="H31" s="389" t="s">
        <v>48</v>
      </c>
      <c r="I31" s="390"/>
      <c r="J31" s="391"/>
      <c r="K31" s="212"/>
      <c r="L31" s="213"/>
      <c r="M31" s="214">
        <f t="shared" ref="M31:M33" si="9">K31*L31</f>
        <v>0</v>
      </c>
      <c r="N31" s="212"/>
      <c r="O31" s="213"/>
      <c r="P31" s="214">
        <f t="shared" ref="P31:P33" si="10">N31*O31</f>
        <v>0</v>
      </c>
      <c r="Q31" s="214">
        <f t="shared" ref="Q31:Q33" si="11">G31+M31</f>
        <v>0</v>
      </c>
      <c r="R31" s="214">
        <f t="shared" ref="R31:R33" si="12">J31+P31</f>
        <v>0</v>
      </c>
      <c r="S31" s="214">
        <f t="shared" ref="S31:S33" si="13">Q31-R31</f>
        <v>0</v>
      </c>
      <c r="T31" s="58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>
      <c r="A32" s="59" t="s">
        <v>39</v>
      </c>
      <c r="B32" s="60" t="s">
        <v>49</v>
      </c>
      <c r="C32" s="253" t="s">
        <v>47</v>
      </c>
      <c r="D32" s="225"/>
      <c r="E32" s="392"/>
      <c r="F32" s="390"/>
      <c r="G32" s="391"/>
      <c r="H32" s="392"/>
      <c r="I32" s="390"/>
      <c r="J32" s="391"/>
      <c r="K32" s="212"/>
      <c r="L32" s="213"/>
      <c r="M32" s="214">
        <f t="shared" si="9"/>
        <v>0</v>
      </c>
      <c r="N32" s="212"/>
      <c r="O32" s="213"/>
      <c r="P32" s="214">
        <f t="shared" si="10"/>
        <v>0</v>
      </c>
      <c r="Q32" s="214">
        <f t="shared" si="11"/>
        <v>0</v>
      </c>
      <c r="R32" s="214">
        <f t="shared" si="12"/>
        <v>0</v>
      </c>
      <c r="S32" s="214">
        <f t="shared" si="13"/>
        <v>0</v>
      </c>
      <c r="T32" s="5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>
      <c r="A33" s="61" t="s">
        <v>39</v>
      </c>
      <c r="B33" s="62" t="s">
        <v>50</v>
      </c>
      <c r="C33" s="258" t="s">
        <v>47</v>
      </c>
      <c r="D33" s="254"/>
      <c r="E33" s="392"/>
      <c r="F33" s="390"/>
      <c r="G33" s="391"/>
      <c r="H33" s="392"/>
      <c r="I33" s="390"/>
      <c r="J33" s="391"/>
      <c r="K33" s="255"/>
      <c r="L33" s="256"/>
      <c r="M33" s="257">
        <f t="shared" si="9"/>
        <v>0</v>
      </c>
      <c r="N33" s="255"/>
      <c r="O33" s="256"/>
      <c r="P33" s="257">
        <f t="shared" si="10"/>
        <v>0</v>
      </c>
      <c r="Q33" s="257">
        <f t="shared" si="11"/>
        <v>0</v>
      </c>
      <c r="R33" s="257">
        <f t="shared" si="12"/>
        <v>0</v>
      </c>
      <c r="S33" s="257">
        <f t="shared" si="13"/>
        <v>0</v>
      </c>
      <c r="T33" s="6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>
      <c r="A34" s="49" t="s">
        <v>36</v>
      </c>
      <c r="B34" s="50" t="s">
        <v>51</v>
      </c>
      <c r="C34" s="201" t="s">
        <v>52</v>
      </c>
      <c r="D34" s="204"/>
      <c r="E34" s="205"/>
      <c r="F34" s="206"/>
      <c r="G34" s="252"/>
      <c r="H34" s="205"/>
      <c r="I34" s="206"/>
      <c r="J34" s="252"/>
      <c r="K34" s="205"/>
      <c r="L34" s="206"/>
      <c r="M34" s="252">
        <f>SUM(M35:M37)</f>
        <v>0</v>
      </c>
      <c r="N34" s="205"/>
      <c r="O34" s="206"/>
      <c r="P34" s="252">
        <f t="shared" ref="P34:S34" si="14">SUM(P35:P37)</f>
        <v>0</v>
      </c>
      <c r="Q34" s="252">
        <f t="shared" si="14"/>
        <v>0</v>
      </c>
      <c r="R34" s="252">
        <f t="shared" si="14"/>
        <v>0</v>
      </c>
      <c r="S34" s="252">
        <f t="shared" si="14"/>
        <v>0</v>
      </c>
      <c r="T34" s="5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>
      <c r="A35" s="55" t="s">
        <v>39</v>
      </c>
      <c r="B35" s="56" t="s">
        <v>53</v>
      </c>
      <c r="C35" s="253" t="s">
        <v>47</v>
      </c>
      <c r="D35" s="225"/>
      <c r="E35" s="389" t="s">
        <v>48</v>
      </c>
      <c r="F35" s="390"/>
      <c r="G35" s="391"/>
      <c r="H35" s="389" t="s">
        <v>48</v>
      </c>
      <c r="I35" s="390"/>
      <c r="J35" s="391"/>
      <c r="K35" s="212"/>
      <c r="L35" s="213"/>
      <c r="M35" s="214">
        <f t="shared" ref="M35:M37" si="15">K35*L35</f>
        <v>0</v>
      </c>
      <c r="N35" s="212"/>
      <c r="O35" s="213"/>
      <c r="P35" s="214">
        <f t="shared" ref="P35:P37" si="16">N35*O35</f>
        <v>0</v>
      </c>
      <c r="Q35" s="214"/>
      <c r="R35" s="214"/>
      <c r="S35" s="214">
        <f t="shared" ref="S35:S37" si="17">Q35-R35</f>
        <v>0</v>
      </c>
      <c r="T35" s="58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>
      <c r="A36" s="59" t="s">
        <v>39</v>
      </c>
      <c r="B36" s="60" t="s">
        <v>54</v>
      </c>
      <c r="C36" s="253" t="s">
        <v>47</v>
      </c>
      <c r="D36" s="225"/>
      <c r="E36" s="392"/>
      <c r="F36" s="390"/>
      <c r="G36" s="391"/>
      <c r="H36" s="392"/>
      <c r="I36" s="390"/>
      <c r="J36" s="391"/>
      <c r="K36" s="212"/>
      <c r="L36" s="213"/>
      <c r="M36" s="214">
        <f t="shared" si="15"/>
        <v>0</v>
      </c>
      <c r="N36" s="212"/>
      <c r="O36" s="213"/>
      <c r="P36" s="214">
        <f t="shared" si="16"/>
        <v>0</v>
      </c>
      <c r="Q36" s="214"/>
      <c r="R36" s="214"/>
      <c r="S36" s="214">
        <f t="shared" si="17"/>
        <v>0</v>
      </c>
      <c r="T36" s="58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>
      <c r="A37" s="61" t="s">
        <v>39</v>
      </c>
      <c r="B37" s="62" t="s">
        <v>55</v>
      </c>
      <c r="C37" s="253" t="s">
        <v>47</v>
      </c>
      <c r="D37" s="254"/>
      <c r="E37" s="393"/>
      <c r="F37" s="394"/>
      <c r="G37" s="395"/>
      <c r="H37" s="393"/>
      <c r="I37" s="394"/>
      <c r="J37" s="395"/>
      <c r="K37" s="255"/>
      <c r="L37" s="256"/>
      <c r="M37" s="257">
        <f t="shared" si="15"/>
        <v>0</v>
      </c>
      <c r="N37" s="255"/>
      <c r="O37" s="256"/>
      <c r="P37" s="257">
        <f t="shared" si="16"/>
        <v>0</v>
      </c>
      <c r="Q37" s="214"/>
      <c r="R37" s="214"/>
      <c r="S37" s="214">
        <f t="shared" si="17"/>
        <v>0</v>
      </c>
      <c r="T37" s="6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>
      <c r="A38" s="64" t="s">
        <v>56</v>
      </c>
      <c r="B38" s="65"/>
      <c r="C38" s="230"/>
      <c r="D38" s="218"/>
      <c r="E38" s="219"/>
      <c r="F38" s="220"/>
      <c r="G38" s="221">
        <f>G26+G30+G34</f>
        <v>0</v>
      </c>
      <c r="H38" s="219"/>
      <c r="I38" s="220"/>
      <c r="J38" s="221">
        <f>J26+J30+J34</f>
        <v>0</v>
      </c>
      <c r="K38" s="219"/>
      <c r="L38" s="220"/>
      <c r="M38" s="221">
        <f>M26+M30+M34</f>
        <v>0</v>
      </c>
      <c r="N38" s="219"/>
      <c r="O38" s="220"/>
      <c r="P38" s="221">
        <f t="shared" ref="P38:S38" si="18">P26+P30+P34</f>
        <v>0</v>
      </c>
      <c r="Q38" s="221">
        <f t="shared" si="18"/>
        <v>0</v>
      </c>
      <c r="R38" s="221">
        <f t="shared" si="18"/>
        <v>0</v>
      </c>
      <c r="S38" s="221">
        <f t="shared" si="18"/>
        <v>0</v>
      </c>
      <c r="T38" s="68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>
      <c r="A39" s="49" t="s">
        <v>28</v>
      </c>
      <c r="B39" s="50" t="s">
        <v>57</v>
      </c>
      <c r="C39" s="201" t="s">
        <v>58</v>
      </c>
      <c r="D39" s="204"/>
      <c r="E39" s="205"/>
      <c r="F39" s="206"/>
      <c r="G39" s="207"/>
      <c r="H39" s="205"/>
      <c r="I39" s="206"/>
      <c r="J39" s="207"/>
      <c r="K39" s="205"/>
      <c r="L39" s="206"/>
      <c r="M39" s="207"/>
      <c r="N39" s="205"/>
      <c r="O39" s="206"/>
      <c r="P39" s="207"/>
      <c r="Q39" s="207"/>
      <c r="R39" s="207"/>
      <c r="S39" s="207"/>
      <c r="T39" s="54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30" customHeight="1">
      <c r="A40" s="55" t="s">
        <v>39</v>
      </c>
      <c r="B40" s="70" t="s">
        <v>59</v>
      </c>
      <c r="C40" s="253" t="s">
        <v>60</v>
      </c>
      <c r="D40" s="225"/>
      <c r="E40" s="212"/>
      <c r="F40" s="213">
        <v>0.22</v>
      </c>
      <c r="G40" s="214">
        <f t="shared" ref="G40:G41" si="19">E40*F40</f>
        <v>0</v>
      </c>
      <c r="H40" s="212"/>
      <c r="I40" s="213">
        <v>0.22</v>
      </c>
      <c r="J40" s="214">
        <f t="shared" ref="J40:J41" si="20">H40*I40</f>
        <v>0</v>
      </c>
      <c r="K40" s="212"/>
      <c r="L40" s="213">
        <v>0.22</v>
      </c>
      <c r="M40" s="214">
        <f t="shared" ref="M40:M41" si="21">K40*L40</f>
        <v>0</v>
      </c>
      <c r="N40" s="212">
        <v>0</v>
      </c>
      <c r="O40" s="213">
        <v>0.22</v>
      </c>
      <c r="P40" s="214">
        <f t="shared" ref="P40:P41" si="22">N40*O40</f>
        <v>0</v>
      </c>
      <c r="Q40" s="214"/>
      <c r="R40" s="214">
        <f t="shared" ref="R40:R41" si="23">J40+P40</f>
        <v>0</v>
      </c>
      <c r="S40" s="214">
        <f t="shared" ref="S40:S41" si="24">Q40-R40</f>
        <v>0</v>
      </c>
      <c r="T40" s="58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thickBot="1">
      <c r="A41" s="59" t="s">
        <v>39</v>
      </c>
      <c r="B41" s="60" t="s">
        <v>61</v>
      </c>
      <c r="C41" s="253" t="s">
        <v>45</v>
      </c>
      <c r="D41" s="225"/>
      <c r="E41" s="212"/>
      <c r="F41" s="213">
        <v>0.22</v>
      </c>
      <c r="G41" s="214">
        <f t="shared" si="19"/>
        <v>0</v>
      </c>
      <c r="H41" s="212"/>
      <c r="I41" s="213">
        <v>0.22</v>
      </c>
      <c r="J41" s="214">
        <f t="shared" si="20"/>
        <v>0</v>
      </c>
      <c r="K41" s="212"/>
      <c r="L41" s="213">
        <v>0.22</v>
      </c>
      <c r="M41" s="214">
        <f t="shared" si="21"/>
        <v>0</v>
      </c>
      <c r="N41" s="212"/>
      <c r="O41" s="213">
        <v>0.22</v>
      </c>
      <c r="P41" s="214">
        <f t="shared" si="22"/>
        <v>0</v>
      </c>
      <c r="Q41" s="214"/>
      <c r="R41" s="214">
        <f t="shared" si="23"/>
        <v>0</v>
      </c>
      <c r="S41" s="214">
        <f t="shared" si="24"/>
        <v>0</v>
      </c>
      <c r="T41" s="58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thickBot="1">
      <c r="A42" s="64" t="s">
        <v>62</v>
      </c>
      <c r="B42" s="65"/>
      <c r="C42" s="230"/>
      <c r="D42" s="218"/>
      <c r="E42" s="219"/>
      <c r="F42" s="220"/>
      <c r="G42" s="221">
        <f>SUM(G40:G41)</f>
        <v>0</v>
      </c>
      <c r="H42" s="219"/>
      <c r="I42" s="220"/>
      <c r="J42" s="221">
        <f>SUM(J40:J41)</f>
        <v>0</v>
      </c>
      <c r="K42" s="219"/>
      <c r="L42" s="220"/>
      <c r="M42" s="221">
        <f>SUM(M40:M41)</f>
        <v>0</v>
      </c>
      <c r="N42" s="219"/>
      <c r="O42" s="220"/>
      <c r="P42" s="221">
        <f t="shared" ref="P42:S42" si="25">SUM(P40:P41)</f>
        <v>0</v>
      </c>
      <c r="Q42" s="221">
        <f t="shared" si="25"/>
        <v>0</v>
      </c>
      <c r="R42" s="221">
        <f t="shared" si="25"/>
        <v>0</v>
      </c>
      <c r="S42" s="221">
        <f t="shared" si="25"/>
        <v>0</v>
      </c>
      <c r="T42" s="68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>
      <c r="A43" s="49" t="s">
        <v>28</v>
      </c>
      <c r="B43" s="50" t="s">
        <v>63</v>
      </c>
      <c r="C43" s="201" t="s">
        <v>64</v>
      </c>
      <c r="D43" s="204"/>
      <c r="E43" s="205"/>
      <c r="F43" s="206"/>
      <c r="G43" s="207"/>
      <c r="H43" s="205"/>
      <c r="I43" s="206"/>
      <c r="J43" s="207"/>
      <c r="K43" s="205"/>
      <c r="L43" s="206"/>
      <c r="M43" s="207"/>
      <c r="N43" s="205"/>
      <c r="O43" s="206"/>
      <c r="P43" s="207"/>
      <c r="Q43" s="207"/>
      <c r="R43" s="207"/>
      <c r="S43" s="69"/>
      <c r="T43" s="54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30" customHeight="1">
      <c r="A44" s="55" t="s">
        <v>39</v>
      </c>
      <c r="B44" s="70" t="s">
        <v>65</v>
      </c>
      <c r="C44" s="259" t="s">
        <v>66</v>
      </c>
      <c r="D44" s="225" t="s">
        <v>41</v>
      </c>
      <c r="E44" s="212"/>
      <c r="F44" s="213"/>
      <c r="G44" s="214">
        <f t="shared" ref="G44:G46" si="26">E44*F44</f>
        <v>0</v>
      </c>
      <c r="H44" s="212"/>
      <c r="I44" s="213"/>
      <c r="J44" s="214">
        <f t="shared" ref="J44:J46" si="27">H44*I44</f>
        <v>0</v>
      </c>
      <c r="K44" s="212"/>
      <c r="L44" s="213"/>
      <c r="M44" s="214">
        <f t="shared" ref="M44:M46" si="28">K44*L44</f>
        <v>0</v>
      </c>
      <c r="N44" s="212"/>
      <c r="O44" s="213"/>
      <c r="P44" s="214">
        <f t="shared" ref="P44:P46" si="29">N44*O44</f>
        <v>0</v>
      </c>
      <c r="Q44" s="214">
        <f t="shared" ref="Q44:Q46" si="30">G44+M44</f>
        <v>0</v>
      </c>
      <c r="R44" s="214">
        <f t="shared" ref="R44:R46" si="31">J44+P44</f>
        <v>0</v>
      </c>
      <c r="S44" s="57">
        <f t="shared" ref="S44:S46" si="32">Q44-R44</f>
        <v>0</v>
      </c>
      <c r="T44" s="58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59" t="s">
        <v>39</v>
      </c>
      <c r="B45" s="60" t="s">
        <v>67</v>
      </c>
      <c r="C45" s="259" t="s">
        <v>66</v>
      </c>
      <c r="D45" s="225" t="s">
        <v>41</v>
      </c>
      <c r="E45" s="212"/>
      <c r="F45" s="213"/>
      <c r="G45" s="214">
        <f t="shared" si="26"/>
        <v>0</v>
      </c>
      <c r="H45" s="212"/>
      <c r="I45" s="213"/>
      <c r="J45" s="214">
        <f t="shared" si="27"/>
        <v>0</v>
      </c>
      <c r="K45" s="212"/>
      <c r="L45" s="213"/>
      <c r="M45" s="214">
        <f t="shared" si="28"/>
        <v>0</v>
      </c>
      <c r="N45" s="212"/>
      <c r="O45" s="213"/>
      <c r="P45" s="214">
        <f t="shared" si="29"/>
        <v>0</v>
      </c>
      <c r="Q45" s="214">
        <f t="shared" si="30"/>
        <v>0</v>
      </c>
      <c r="R45" s="214">
        <f t="shared" si="31"/>
        <v>0</v>
      </c>
      <c r="S45" s="57">
        <f t="shared" si="32"/>
        <v>0</v>
      </c>
      <c r="T45" s="5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thickBot="1">
      <c r="A46" s="61" t="s">
        <v>39</v>
      </c>
      <c r="B46" s="62" t="s">
        <v>68</v>
      </c>
      <c r="C46" s="259" t="s">
        <v>66</v>
      </c>
      <c r="D46" s="254" t="s">
        <v>41</v>
      </c>
      <c r="E46" s="255"/>
      <c r="F46" s="256"/>
      <c r="G46" s="257">
        <f t="shared" si="26"/>
        <v>0</v>
      </c>
      <c r="H46" s="255"/>
      <c r="I46" s="256"/>
      <c r="J46" s="257">
        <f t="shared" si="27"/>
        <v>0</v>
      </c>
      <c r="K46" s="255"/>
      <c r="L46" s="256"/>
      <c r="M46" s="257">
        <f t="shared" si="28"/>
        <v>0</v>
      </c>
      <c r="N46" s="255"/>
      <c r="O46" s="256"/>
      <c r="P46" s="257">
        <f t="shared" si="29"/>
        <v>0</v>
      </c>
      <c r="Q46" s="214">
        <f t="shared" si="30"/>
        <v>0</v>
      </c>
      <c r="R46" s="214">
        <f t="shared" si="31"/>
        <v>0</v>
      </c>
      <c r="S46" s="57">
        <f t="shared" si="32"/>
        <v>0</v>
      </c>
      <c r="T46" s="6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thickBot="1">
      <c r="A47" s="64" t="s">
        <v>69</v>
      </c>
      <c r="B47" s="72"/>
      <c r="C47" s="230"/>
      <c r="D47" s="218"/>
      <c r="E47" s="219"/>
      <c r="F47" s="220"/>
      <c r="G47" s="221">
        <f>SUM(G44:G46)</f>
        <v>0</v>
      </c>
      <c r="H47" s="219"/>
      <c r="I47" s="220"/>
      <c r="J47" s="221">
        <f>SUM(J44:J46)</f>
        <v>0</v>
      </c>
      <c r="K47" s="219"/>
      <c r="L47" s="220"/>
      <c r="M47" s="221">
        <f>SUM(M44:M46)</f>
        <v>0</v>
      </c>
      <c r="N47" s="219"/>
      <c r="O47" s="220"/>
      <c r="P47" s="221">
        <f t="shared" ref="P47:S47" si="33">SUM(P44:P46)</f>
        <v>0</v>
      </c>
      <c r="Q47" s="221">
        <f t="shared" si="33"/>
        <v>0</v>
      </c>
      <c r="R47" s="221">
        <f t="shared" si="33"/>
        <v>0</v>
      </c>
      <c r="S47" s="67">
        <f t="shared" si="33"/>
        <v>0</v>
      </c>
      <c r="T47" s="68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41.25" customHeight="1" thickBot="1">
      <c r="A48" s="158" t="s">
        <v>28</v>
      </c>
      <c r="B48" s="161" t="s">
        <v>70</v>
      </c>
      <c r="C48" s="160" t="s">
        <v>71</v>
      </c>
      <c r="D48" s="127"/>
      <c r="E48" s="110"/>
      <c r="F48" s="111"/>
      <c r="G48" s="112"/>
      <c r="H48" s="52"/>
      <c r="I48" s="53"/>
      <c r="J48" s="69"/>
      <c r="K48" s="110"/>
      <c r="L48" s="111"/>
      <c r="M48" s="112"/>
      <c r="N48" s="52"/>
      <c r="O48" s="53"/>
      <c r="P48" s="69"/>
      <c r="Q48" s="112"/>
      <c r="R48" s="69"/>
      <c r="S48" s="69"/>
      <c r="T48" s="54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ht="30" customHeight="1">
      <c r="A49" s="55" t="s">
        <v>39</v>
      </c>
      <c r="B49" s="162" t="s">
        <v>72</v>
      </c>
      <c r="C49" s="89" t="s">
        <v>73</v>
      </c>
      <c r="D49" s="167" t="s">
        <v>41</v>
      </c>
      <c r="E49" s="260"/>
      <c r="F49" s="213"/>
      <c r="G49" s="214">
        <f t="shared" ref="G49:G51" si="34">E49*F49</f>
        <v>0</v>
      </c>
      <c r="H49" s="212"/>
      <c r="I49" s="213"/>
      <c r="J49" s="214">
        <f t="shared" ref="J49:J51" si="35">H49*I49</f>
        <v>0</v>
      </c>
      <c r="K49" s="212"/>
      <c r="L49" s="213"/>
      <c r="M49" s="214">
        <f t="shared" ref="M49:M51" si="36">K49*L49</f>
        <v>0</v>
      </c>
      <c r="N49" s="212"/>
      <c r="O49" s="213"/>
      <c r="P49" s="214">
        <f t="shared" ref="P49:P51" si="37">N49*O49</f>
        <v>0</v>
      </c>
      <c r="Q49" s="214">
        <f t="shared" ref="Q49:Q51" si="38">G49+M49</f>
        <v>0</v>
      </c>
      <c r="R49" s="214">
        <f t="shared" ref="R49:R51" si="39">J49+P49</f>
        <v>0</v>
      </c>
      <c r="S49" s="214">
        <f t="shared" ref="S49:S51" si="40">Q49-R49</f>
        <v>0</v>
      </c>
      <c r="T49" s="5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>
      <c r="A50" s="59" t="s">
        <v>39</v>
      </c>
      <c r="B50" s="163" t="s">
        <v>74</v>
      </c>
      <c r="C50" s="89" t="s">
        <v>75</v>
      </c>
      <c r="D50" s="168" t="s">
        <v>41</v>
      </c>
      <c r="E50" s="260"/>
      <c r="F50" s="213"/>
      <c r="G50" s="214">
        <f t="shared" si="34"/>
        <v>0</v>
      </c>
      <c r="H50" s="212"/>
      <c r="I50" s="213"/>
      <c r="J50" s="214">
        <f t="shared" si="35"/>
        <v>0</v>
      </c>
      <c r="K50" s="212"/>
      <c r="L50" s="213"/>
      <c r="M50" s="214">
        <f t="shared" si="36"/>
        <v>0</v>
      </c>
      <c r="N50" s="212"/>
      <c r="O50" s="213"/>
      <c r="P50" s="214">
        <f t="shared" si="37"/>
        <v>0</v>
      </c>
      <c r="Q50" s="214">
        <f t="shared" si="38"/>
        <v>0</v>
      </c>
      <c r="R50" s="214">
        <f t="shared" si="39"/>
        <v>0</v>
      </c>
      <c r="S50" s="214">
        <f t="shared" si="40"/>
        <v>0</v>
      </c>
      <c r="T50" s="58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61" t="s">
        <v>39</v>
      </c>
      <c r="B51" s="163" t="s">
        <v>76</v>
      </c>
      <c r="C51" s="90" t="s">
        <v>77</v>
      </c>
      <c r="D51" s="169" t="s">
        <v>41</v>
      </c>
      <c r="E51" s="261"/>
      <c r="F51" s="262"/>
      <c r="G51" s="257">
        <f t="shared" si="34"/>
        <v>0</v>
      </c>
      <c r="H51" s="255"/>
      <c r="I51" s="262"/>
      <c r="J51" s="257">
        <f t="shared" si="35"/>
        <v>0</v>
      </c>
      <c r="K51" s="255"/>
      <c r="L51" s="262"/>
      <c r="M51" s="257">
        <f t="shared" si="36"/>
        <v>0</v>
      </c>
      <c r="N51" s="255"/>
      <c r="O51" s="262"/>
      <c r="P51" s="257">
        <f t="shared" si="37"/>
        <v>0</v>
      </c>
      <c r="Q51" s="257">
        <f t="shared" si="38"/>
        <v>0</v>
      </c>
      <c r="R51" s="257">
        <f t="shared" si="39"/>
        <v>0</v>
      </c>
      <c r="S51" s="257">
        <f t="shared" si="40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88" customFormat="1" ht="51" customHeight="1">
      <c r="A52" s="159" t="s">
        <v>39</v>
      </c>
      <c r="B52" s="164" t="s">
        <v>78</v>
      </c>
      <c r="C52" s="166" t="s">
        <v>79</v>
      </c>
      <c r="D52" s="170" t="s">
        <v>41</v>
      </c>
      <c r="E52" s="263"/>
      <c r="F52" s="264"/>
      <c r="G52" s="265">
        <f t="shared" ref="G52:G54" si="41">E52*F52</f>
        <v>0</v>
      </c>
      <c r="H52" s="266"/>
      <c r="I52" s="264"/>
      <c r="J52" s="265">
        <f t="shared" ref="J52" si="42">H52*I52</f>
        <v>0</v>
      </c>
      <c r="K52" s="266"/>
      <c r="L52" s="264"/>
      <c r="M52" s="265">
        <f t="shared" ref="M52:M57" si="43">K52*L52</f>
        <v>0</v>
      </c>
      <c r="N52" s="266"/>
      <c r="O52" s="264"/>
      <c r="P52" s="265">
        <f t="shared" ref="P52" si="44">N52*O52</f>
        <v>0</v>
      </c>
      <c r="Q52" s="265">
        <f t="shared" ref="Q52" si="45">G52+M52</f>
        <v>0</v>
      </c>
      <c r="R52" s="265">
        <f t="shared" ref="R52:R53" si="46">J52+P52</f>
        <v>0</v>
      </c>
      <c r="S52" s="265">
        <f t="shared" ref="S52:S53" si="47">Q52-R52</f>
        <v>0</v>
      </c>
      <c r="T52" s="9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23" customFormat="1" ht="30" customHeight="1">
      <c r="A53" s="146" t="s">
        <v>39</v>
      </c>
      <c r="B53" s="165" t="s">
        <v>129</v>
      </c>
      <c r="C53" s="148" t="s">
        <v>130</v>
      </c>
      <c r="D53" s="171" t="s">
        <v>41</v>
      </c>
      <c r="E53" s="149">
        <v>1</v>
      </c>
      <c r="F53" s="150">
        <v>4281.25</v>
      </c>
      <c r="G53" s="151">
        <f t="shared" si="41"/>
        <v>4281.25</v>
      </c>
      <c r="H53" s="152"/>
      <c r="I53" s="153"/>
      <c r="J53" s="154">
        <f>4281.25</f>
        <v>4281.25</v>
      </c>
      <c r="K53" s="149">
        <v>5</v>
      </c>
      <c r="L53" s="150">
        <v>4281.25</v>
      </c>
      <c r="M53" s="155">
        <f t="shared" si="43"/>
        <v>21406.25</v>
      </c>
      <c r="N53" s="152">
        <v>5</v>
      </c>
      <c r="O53" s="153">
        <f>P53/N53</f>
        <v>4281.25</v>
      </c>
      <c r="P53" s="154">
        <f>4281.25+4281.25+4281.25+4281.25+4281.25</f>
        <v>21406.25</v>
      </c>
      <c r="Q53" s="156">
        <f>G53+M53</f>
        <v>25687.5</v>
      </c>
      <c r="R53" s="157">
        <f t="shared" si="46"/>
        <v>25687.5</v>
      </c>
      <c r="S53" s="157">
        <f t="shared" si="47"/>
        <v>0</v>
      </c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</row>
    <row r="54" spans="1:38" s="123" customFormat="1" ht="30" customHeight="1">
      <c r="A54" s="146" t="s">
        <v>39</v>
      </c>
      <c r="B54" s="165" t="s">
        <v>131</v>
      </c>
      <c r="C54" s="148" t="s">
        <v>132</v>
      </c>
      <c r="D54" s="171" t="s">
        <v>41</v>
      </c>
      <c r="E54" s="149"/>
      <c r="F54" s="150"/>
      <c r="G54" s="151">
        <f t="shared" si="41"/>
        <v>0</v>
      </c>
      <c r="H54" s="152"/>
      <c r="I54" s="153"/>
      <c r="J54" s="154"/>
      <c r="K54" s="149">
        <v>5</v>
      </c>
      <c r="L54" s="150">
        <v>90000</v>
      </c>
      <c r="M54" s="155">
        <f t="shared" si="43"/>
        <v>450000</v>
      </c>
      <c r="N54" s="152">
        <v>5</v>
      </c>
      <c r="O54" s="153">
        <f>P54/N54</f>
        <v>90000</v>
      </c>
      <c r="P54" s="154">
        <f>90000+90000+90000+90000+90000</f>
        <v>450000</v>
      </c>
      <c r="Q54" s="156">
        <f t="shared" ref="Q54:Q57" si="48">G54+M54</f>
        <v>450000</v>
      </c>
      <c r="R54" s="157">
        <f t="shared" ref="R54" si="49">J54+P54</f>
        <v>450000</v>
      </c>
      <c r="S54" s="157">
        <f t="shared" ref="S54" si="50">Q54-R54</f>
        <v>0</v>
      </c>
      <c r="T54" s="121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</row>
    <row r="55" spans="1:38" s="368" customFormat="1" ht="30" customHeight="1">
      <c r="A55" s="357" t="s">
        <v>39</v>
      </c>
      <c r="B55" s="358" t="s">
        <v>133</v>
      </c>
      <c r="C55" s="359" t="s">
        <v>134</v>
      </c>
      <c r="D55" s="360" t="s">
        <v>41</v>
      </c>
      <c r="E55" s="361">
        <v>2</v>
      </c>
      <c r="F55" s="362">
        <v>4065.76</v>
      </c>
      <c r="G55" s="363">
        <f>E55*F55+0.01</f>
        <v>8131.5300000000007</v>
      </c>
      <c r="H55" s="322"/>
      <c r="I55" s="323"/>
      <c r="J55" s="324">
        <f>2958.04</f>
        <v>2958.04</v>
      </c>
      <c r="K55" s="361">
        <v>5</v>
      </c>
      <c r="L55" s="362">
        <v>4065.76</v>
      </c>
      <c r="M55" s="364">
        <f t="shared" si="43"/>
        <v>20328.800000000003</v>
      </c>
      <c r="N55" s="322"/>
      <c r="O55" s="323"/>
      <c r="P55" s="324">
        <f>3185.58+3185.58+3868.21+4778.38+10466.92</f>
        <v>25484.67</v>
      </c>
      <c r="Q55" s="365">
        <f t="shared" si="48"/>
        <v>28460.33</v>
      </c>
      <c r="R55" s="365">
        <f t="shared" ref="R55" si="51">J55+P55</f>
        <v>28442.71</v>
      </c>
      <c r="S55" s="365">
        <f t="shared" ref="S55" si="52">Q55-R55</f>
        <v>17.620000000002619</v>
      </c>
      <c r="T55" s="366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</row>
    <row r="56" spans="1:38" s="123" customFormat="1" ht="30" customHeight="1">
      <c r="A56" s="146" t="s">
        <v>39</v>
      </c>
      <c r="B56" s="165" t="s">
        <v>135</v>
      </c>
      <c r="C56" s="248" t="s">
        <v>136</v>
      </c>
      <c r="D56" s="171" t="s">
        <v>41</v>
      </c>
      <c r="E56" s="149"/>
      <c r="F56" s="150"/>
      <c r="G56" s="151">
        <f t="shared" ref="G56:G57" si="53">E56*F56</f>
        <v>0</v>
      </c>
      <c r="H56" s="152"/>
      <c r="I56" s="153"/>
      <c r="J56" s="154"/>
      <c r="K56" s="149">
        <v>4</v>
      </c>
      <c r="L56" s="150">
        <v>3454.68</v>
      </c>
      <c r="M56" s="155">
        <f t="shared" si="43"/>
        <v>13818.72</v>
      </c>
      <c r="N56" s="152">
        <v>4</v>
      </c>
      <c r="O56" s="153">
        <f>P56/N56</f>
        <v>3454.68</v>
      </c>
      <c r="P56" s="154">
        <f>3454.68+3454.68+3454.68+3454.68</f>
        <v>13818.72</v>
      </c>
      <c r="Q56" s="156">
        <f t="shared" si="48"/>
        <v>13818.72</v>
      </c>
      <c r="R56" s="157">
        <f t="shared" ref="R56" si="54">J56+P56</f>
        <v>13818.72</v>
      </c>
      <c r="S56" s="157">
        <f t="shared" ref="S56" si="55">Q56-R56</f>
        <v>0</v>
      </c>
      <c r="T56" s="121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</row>
    <row r="57" spans="1:38" s="123" customFormat="1" ht="24.75" customHeight="1" thickBot="1">
      <c r="A57" s="146" t="s">
        <v>39</v>
      </c>
      <c r="B57" s="172" t="s">
        <v>137</v>
      </c>
      <c r="C57" s="173" t="s">
        <v>138</v>
      </c>
      <c r="D57" s="174" t="s">
        <v>41</v>
      </c>
      <c r="E57" s="175">
        <v>2</v>
      </c>
      <c r="F57" s="176">
        <v>4851.4799999999996</v>
      </c>
      <c r="G57" s="177">
        <f t="shared" si="53"/>
        <v>9702.9599999999991</v>
      </c>
      <c r="H57" s="152">
        <v>2</v>
      </c>
      <c r="I57" s="153">
        <f>J57/H57</f>
        <v>4851.4799999999996</v>
      </c>
      <c r="J57" s="154">
        <f>4851.48+4851.48</f>
        <v>9702.9599999999991</v>
      </c>
      <c r="K57" s="175">
        <v>5</v>
      </c>
      <c r="L57" s="176">
        <v>4851.4799999999996</v>
      </c>
      <c r="M57" s="177">
        <f t="shared" si="43"/>
        <v>24257.399999999998</v>
      </c>
      <c r="N57" s="152">
        <v>5</v>
      </c>
      <c r="O57" s="153">
        <f>P57/N57</f>
        <v>4851.4799999999996</v>
      </c>
      <c r="P57" s="154">
        <f>4851.48+4851.48+4851.48+4851.48+4851.48</f>
        <v>24257.399999999998</v>
      </c>
      <c r="Q57" s="156">
        <f t="shared" si="48"/>
        <v>33960.36</v>
      </c>
      <c r="R57" s="157">
        <f t="shared" ref="R57" si="56">J57+P57</f>
        <v>33960.36</v>
      </c>
      <c r="S57" s="157">
        <f t="shared" ref="S57" si="57">Q57-R57</f>
        <v>0</v>
      </c>
      <c r="T57" s="121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</row>
    <row r="58" spans="1:38" s="317" customFormat="1" ht="30" customHeight="1" thickBot="1">
      <c r="A58" s="215" t="s">
        <v>80</v>
      </c>
      <c r="B58" s="328"/>
      <c r="C58" s="230"/>
      <c r="D58" s="329"/>
      <c r="E58" s="219"/>
      <c r="F58" s="220"/>
      <c r="G58" s="221">
        <f>SUM(G49:G57)</f>
        <v>22115.739999999998</v>
      </c>
      <c r="H58" s="330"/>
      <c r="I58" s="331"/>
      <c r="J58" s="316">
        <f>SUM(J49:J57)</f>
        <v>16942.25</v>
      </c>
      <c r="K58" s="219"/>
      <c r="L58" s="220"/>
      <c r="M58" s="221">
        <f>SUM(M49:M57)</f>
        <v>529811.16999999993</v>
      </c>
      <c r="N58" s="330"/>
      <c r="O58" s="331"/>
      <c r="P58" s="316">
        <f t="shared" ref="P58:S58" si="58">SUM(P49:P57)</f>
        <v>534967.03999999992</v>
      </c>
      <c r="Q58" s="221">
        <f t="shared" si="58"/>
        <v>551926.91</v>
      </c>
      <c r="R58" s="221">
        <f t="shared" si="58"/>
        <v>551909.29</v>
      </c>
      <c r="S58" s="221">
        <f t="shared" si="58"/>
        <v>17.620000000002619</v>
      </c>
      <c r="T58" s="332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</row>
    <row r="59" spans="1:38" ht="30" customHeight="1" thickBot="1">
      <c r="A59" s="201" t="s">
        <v>28</v>
      </c>
      <c r="B59" s="222" t="s">
        <v>81</v>
      </c>
      <c r="C59" s="201" t="s">
        <v>82</v>
      </c>
      <c r="D59" s="204"/>
      <c r="E59" s="205"/>
      <c r="F59" s="206"/>
      <c r="G59" s="207"/>
      <c r="H59" s="205"/>
      <c r="I59" s="206"/>
      <c r="J59" s="207"/>
      <c r="K59" s="205"/>
      <c r="L59" s="206"/>
      <c r="M59" s="207"/>
      <c r="N59" s="205"/>
      <c r="O59" s="206"/>
      <c r="P59" s="207"/>
      <c r="Q59" s="207"/>
      <c r="R59" s="207"/>
      <c r="S59" s="207"/>
      <c r="T59" s="54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42" customHeight="1">
      <c r="A60" s="208" t="s">
        <v>39</v>
      </c>
      <c r="B60" s="223" t="s">
        <v>83</v>
      </c>
      <c r="C60" s="224" t="s">
        <v>84</v>
      </c>
      <c r="D60" s="225" t="s">
        <v>41</v>
      </c>
      <c r="E60" s="212"/>
      <c r="F60" s="213"/>
      <c r="G60" s="214">
        <f t="shared" ref="G60:G62" si="59">E60*F60</f>
        <v>0</v>
      </c>
      <c r="H60" s="212"/>
      <c r="I60" s="213"/>
      <c r="J60" s="214">
        <f t="shared" ref="J60:J61" si="60">H60*I60</f>
        <v>0</v>
      </c>
      <c r="K60" s="212"/>
      <c r="L60" s="213"/>
      <c r="M60" s="214">
        <f t="shared" ref="M60:M62" si="61">K60*L60</f>
        <v>0</v>
      </c>
      <c r="N60" s="212"/>
      <c r="O60" s="213"/>
      <c r="P60" s="214">
        <f t="shared" ref="P60:P61" si="62">N60*O60</f>
        <v>0</v>
      </c>
      <c r="Q60" s="214">
        <f t="shared" ref="Q60:Q62" si="63">G60+M60</f>
        <v>0</v>
      </c>
      <c r="R60" s="214">
        <f t="shared" ref="R60:R62" si="64">J60+P60</f>
        <v>0</v>
      </c>
      <c r="S60" s="214">
        <f t="shared" ref="S60:S62" si="65">Q60-R60</f>
        <v>0</v>
      </c>
      <c r="T60" s="58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42.75" customHeight="1">
      <c r="A61" s="226" t="s">
        <v>39</v>
      </c>
      <c r="B61" s="227" t="s">
        <v>85</v>
      </c>
      <c r="C61" s="224" t="s">
        <v>86</v>
      </c>
      <c r="D61" s="225" t="s">
        <v>41</v>
      </c>
      <c r="E61" s="212"/>
      <c r="F61" s="213"/>
      <c r="G61" s="214">
        <f t="shared" si="59"/>
        <v>0</v>
      </c>
      <c r="H61" s="212"/>
      <c r="I61" s="213"/>
      <c r="J61" s="214">
        <f t="shared" si="60"/>
        <v>0</v>
      </c>
      <c r="K61" s="212"/>
      <c r="L61" s="213"/>
      <c r="M61" s="214">
        <f t="shared" si="61"/>
        <v>0</v>
      </c>
      <c r="N61" s="212"/>
      <c r="O61" s="213"/>
      <c r="P61" s="214">
        <f t="shared" si="62"/>
        <v>0</v>
      </c>
      <c r="Q61" s="214">
        <f t="shared" si="63"/>
        <v>0</v>
      </c>
      <c r="R61" s="214">
        <f t="shared" si="64"/>
        <v>0</v>
      </c>
      <c r="S61" s="214">
        <f t="shared" si="65"/>
        <v>0</v>
      </c>
      <c r="T61" s="5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23" customFormat="1" ht="55.5" customHeight="1" thickBot="1">
      <c r="A62" s="146" t="s">
        <v>39</v>
      </c>
      <c r="B62" s="231" t="s">
        <v>87</v>
      </c>
      <c r="C62" s="232" t="s">
        <v>139</v>
      </c>
      <c r="D62" s="233" t="s">
        <v>140</v>
      </c>
      <c r="E62" s="234">
        <v>1</v>
      </c>
      <c r="F62" s="235">
        <v>4063.98</v>
      </c>
      <c r="G62" s="236">
        <f t="shared" si="59"/>
        <v>4063.98</v>
      </c>
      <c r="H62" s="234"/>
      <c r="I62" s="237"/>
      <c r="J62" s="236">
        <f>1893.93+2170.05</f>
        <v>4063.9800000000005</v>
      </c>
      <c r="K62" s="234">
        <v>2</v>
      </c>
      <c r="L62" s="235">
        <v>4063.98</v>
      </c>
      <c r="M62" s="236">
        <f t="shared" si="61"/>
        <v>8127.96</v>
      </c>
      <c r="N62" s="234"/>
      <c r="O62" s="237"/>
      <c r="P62" s="236">
        <f>1887.56+2162.79+1897.74+2179.87</f>
        <v>8127.96</v>
      </c>
      <c r="Q62" s="157">
        <f t="shared" si="63"/>
        <v>12191.94</v>
      </c>
      <c r="R62" s="157">
        <f t="shared" si="64"/>
        <v>12191.94</v>
      </c>
      <c r="S62" s="157">
        <f t="shared" si="65"/>
        <v>0</v>
      </c>
      <c r="T62" s="121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</row>
    <row r="63" spans="1:38" ht="30" customHeight="1" thickBot="1">
      <c r="A63" s="228" t="s">
        <v>88</v>
      </c>
      <c r="B63" s="229"/>
      <c r="C63" s="230"/>
      <c r="D63" s="218"/>
      <c r="E63" s="219"/>
      <c r="F63" s="220"/>
      <c r="G63" s="221">
        <f>SUM(G60:G62)</f>
        <v>4063.98</v>
      </c>
      <c r="H63" s="219"/>
      <c r="I63" s="220"/>
      <c r="J63" s="221">
        <f>SUM(J60:J62)</f>
        <v>4063.9800000000005</v>
      </c>
      <c r="K63" s="219"/>
      <c r="L63" s="220"/>
      <c r="M63" s="221">
        <f>SUM(M60:M62)</f>
        <v>8127.96</v>
      </c>
      <c r="N63" s="219"/>
      <c r="O63" s="220"/>
      <c r="P63" s="221">
        <f t="shared" ref="P63:S63" si="66">SUM(P60:P62)</f>
        <v>8127.96</v>
      </c>
      <c r="Q63" s="221">
        <f t="shared" si="66"/>
        <v>12191.94</v>
      </c>
      <c r="R63" s="221">
        <f t="shared" si="66"/>
        <v>12191.94</v>
      </c>
      <c r="S63" s="221">
        <f t="shared" si="66"/>
        <v>0</v>
      </c>
      <c r="T63" s="68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 thickBot="1">
      <c r="A64" s="189" t="s">
        <v>28</v>
      </c>
      <c r="B64" s="161" t="s">
        <v>89</v>
      </c>
      <c r="C64" s="191" t="s">
        <v>90</v>
      </c>
      <c r="D64" s="127"/>
      <c r="E64" s="128"/>
      <c r="F64" s="129"/>
      <c r="G64" s="130"/>
      <c r="H64" s="131"/>
      <c r="I64" s="132"/>
      <c r="J64" s="133"/>
      <c r="K64" s="128"/>
      <c r="L64" s="129"/>
      <c r="M64" s="130"/>
      <c r="N64" s="131"/>
      <c r="O64" s="132"/>
      <c r="P64" s="133"/>
      <c r="Q64" s="130"/>
      <c r="R64" s="133"/>
      <c r="S64" s="133"/>
      <c r="T64" s="54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:38" s="123" customFormat="1" ht="31.5" customHeight="1">
      <c r="A65" s="238" t="s">
        <v>39</v>
      </c>
      <c r="B65" s="239" t="s">
        <v>91</v>
      </c>
      <c r="C65" s="240" t="s">
        <v>141</v>
      </c>
      <c r="D65" s="241" t="s">
        <v>41</v>
      </c>
      <c r="E65" s="242"/>
      <c r="F65" s="243"/>
      <c r="G65" s="244">
        <f t="shared" ref="G65:G66" si="67">E65*F65</f>
        <v>0</v>
      </c>
      <c r="H65" s="242"/>
      <c r="I65" s="243"/>
      <c r="J65" s="244">
        <f t="shared" ref="J65:J70" si="68">H65*I65</f>
        <v>0</v>
      </c>
      <c r="K65" s="242">
        <v>5</v>
      </c>
      <c r="L65" s="243">
        <v>2953.46</v>
      </c>
      <c r="M65" s="244">
        <f t="shared" ref="M65:M68" si="69">K65*L65</f>
        <v>14767.3</v>
      </c>
      <c r="N65" s="245">
        <v>5</v>
      </c>
      <c r="O65" s="243">
        <f>P65/N65</f>
        <v>2953.46</v>
      </c>
      <c r="P65" s="244">
        <f>155.22+549.24+955.2+1158.18+1182.06+1456.68+1504.44+2029.8+2065.62+2168.1+1542.76</f>
        <v>14767.3</v>
      </c>
      <c r="Q65" s="246">
        <f t="shared" ref="Q65:Q70" si="70">G65+M65</f>
        <v>14767.3</v>
      </c>
      <c r="R65" s="247">
        <f t="shared" ref="R65:R70" si="71">J65+P65</f>
        <v>14767.3</v>
      </c>
      <c r="S65" s="244">
        <f t="shared" ref="S65:S70" si="72">Q65-R65</f>
        <v>0</v>
      </c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</row>
    <row r="66" spans="1:38" s="350" customFormat="1" ht="30" customHeight="1">
      <c r="A66" s="336" t="s">
        <v>39</v>
      </c>
      <c r="B66" s="337" t="s">
        <v>94</v>
      </c>
      <c r="C66" s="338" t="s">
        <v>142</v>
      </c>
      <c r="D66" s="339" t="s">
        <v>41</v>
      </c>
      <c r="E66" s="340"/>
      <c r="F66" s="341"/>
      <c r="G66" s="342">
        <f t="shared" si="67"/>
        <v>0</v>
      </c>
      <c r="H66" s="343"/>
      <c r="I66" s="344"/>
      <c r="J66" s="345">
        <f t="shared" si="68"/>
        <v>0</v>
      </c>
      <c r="K66" s="351"/>
      <c r="L66" s="323"/>
      <c r="M66" s="342"/>
      <c r="N66" s="352"/>
      <c r="O66" s="323"/>
      <c r="P66" s="342">
        <f t="shared" ref="P66:P70" si="73">N66*O66</f>
        <v>0</v>
      </c>
      <c r="Q66" s="352">
        <f t="shared" si="70"/>
        <v>0</v>
      </c>
      <c r="R66" s="347">
        <f t="shared" si="71"/>
        <v>0</v>
      </c>
      <c r="S66" s="345">
        <f t="shared" si="72"/>
        <v>0</v>
      </c>
      <c r="T66" s="348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</row>
    <row r="67" spans="1:38" s="350" customFormat="1" ht="30" customHeight="1">
      <c r="A67" s="336"/>
      <c r="B67" s="337"/>
      <c r="C67" s="338" t="s">
        <v>143</v>
      </c>
      <c r="D67" s="339" t="s">
        <v>93</v>
      </c>
      <c r="E67" s="340"/>
      <c r="F67" s="341"/>
      <c r="G67" s="346"/>
      <c r="H67" s="343"/>
      <c r="I67" s="344"/>
      <c r="J67" s="345"/>
      <c r="K67" s="351">
        <v>650</v>
      </c>
      <c r="L67" s="323">
        <v>66.55</v>
      </c>
      <c r="M67" s="342">
        <f t="shared" si="69"/>
        <v>43257.5</v>
      </c>
      <c r="N67" s="353">
        <v>1414</v>
      </c>
      <c r="O67" s="323">
        <f>P67/N67</f>
        <v>55.874073550212167</v>
      </c>
      <c r="P67" s="342">
        <f>1783.8+20831.62+1062+1815+53513.52</f>
        <v>79005.94</v>
      </c>
      <c r="Q67" s="352">
        <f t="shared" si="70"/>
        <v>43257.5</v>
      </c>
      <c r="R67" s="347">
        <f t="shared" ref="R67:R69" si="74">J67+P67</f>
        <v>79005.94</v>
      </c>
      <c r="S67" s="345">
        <f t="shared" ref="S67:S69" si="75">Q67-R67</f>
        <v>-35748.44</v>
      </c>
      <c r="T67" s="348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</row>
    <row r="68" spans="1:38" s="350" customFormat="1" ht="30" customHeight="1">
      <c r="A68" s="336"/>
      <c r="B68" s="337"/>
      <c r="C68" s="338" t="s">
        <v>144</v>
      </c>
      <c r="D68" s="339" t="s">
        <v>145</v>
      </c>
      <c r="E68" s="340"/>
      <c r="F68" s="341"/>
      <c r="G68" s="346"/>
      <c r="H68" s="343"/>
      <c r="I68" s="344"/>
      <c r="J68" s="345"/>
      <c r="K68" s="351">
        <v>150</v>
      </c>
      <c r="L68" s="323">
        <v>117</v>
      </c>
      <c r="M68" s="342">
        <f t="shared" si="69"/>
        <v>17550</v>
      </c>
      <c r="N68" s="353">
        <v>144</v>
      </c>
      <c r="O68" s="323">
        <f>P68/N68</f>
        <v>121.875</v>
      </c>
      <c r="P68" s="342">
        <v>17550</v>
      </c>
      <c r="Q68" s="352">
        <f t="shared" si="70"/>
        <v>17550</v>
      </c>
      <c r="R68" s="347">
        <f t="shared" si="74"/>
        <v>17550</v>
      </c>
      <c r="S68" s="345">
        <f t="shared" si="75"/>
        <v>0</v>
      </c>
      <c r="T68" s="348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</row>
    <row r="69" spans="1:38" s="350" customFormat="1" ht="30" customHeight="1">
      <c r="A69" s="336"/>
      <c r="B69" s="337"/>
      <c r="C69" s="338" t="s">
        <v>146</v>
      </c>
      <c r="D69" s="339" t="s">
        <v>147</v>
      </c>
      <c r="E69" s="340"/>
      <c r="F69" s="341"/>
      <c r="G69" s="346"/>
      <c r="H69" s="343"/>
      <c r="I69" s="344"/>
      <c r="J69" s="345"/>
      <c r="K69" s="351">
        <v>683</v>
      </c>
      <c r="L69" s="323">
        <v>50.359000000000002</v>
      </c>
      <c r="M69" s="342">
        <f>K69*L69-0.55</f>
        <v>34394.646999999997</v>
      </c>
      <c r="N69" s="353">
        <v>555</v>
      </c>
      <c r="O69" s="323">
        <f>P69/N69</f>
        <v>87.829045045045035</v>
      </c>
      <c r="P69" s="342">
        <f>852+3110.4+3492+1180.8+10731.96+1128.96+4050+6288+7980+9930+1</f>
        <v>48745.119999999995</v>
      </c>
      <c r="Q69" s="352">
        <f t="shared" si="70"/>
        <v>34394.646999999997</v>
      </c>
      <c r="R69" s="347">
        <f t="shared" si="74"/>
        <v>48745.119999999995</v>
      </c>
      <c r="S69" s="345">
        <f t="shared" si="75"/>
        <v>-14350.472999999998</v>
      </c>
      <c r="T69" s="348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</row>
    <row r="70" spans="1:38" ht="30" customHeight="1" thickBot="1">
      <c r="A70" s="190" t="s">
        <v>39</v>
      </c>
      <c r="B70" s="193" t="s">
        <v>95</v>
      </c>
      <c r="C70" s="192" t="s">
        <v>92</v>
      </c>
      <c r="D70" s="194" t="s">
        <v>93</v>
      </c>
      <c r="E70" s="195"/>
      <c r="F70" s="196"/>
      <c r="G70" s="315">
        <f t="shared" ref="G70" si="76">E70*F70</f>
        <v>0</v>
      </c>
      <c r="H70" s="197"/>
      <c r="I70" s="198"/>
      <c r="J70" s="199">
        <f t="shared" si="68"/>
        <v>0</v>
      </c>
      <c r="K70" s="354"/>
      <c r="L70" s="355"/>
      <c r="M70" s="315">
        <f t="shared" ref="M70" si="77">K70*L70</f>
        <v>0</v>
      </c>
      <c r="N70" s="354"/>
      <c r="O70" s="355"/>
      <c r="P70" s="315">
        <f t="shared" si="73"/>
        <v>0</v>
      </c>
      <c r="Q70" s="356">
        <f t="shared" si="70"/>
        <v>0</v>
      </c>
      <c r="R70" s="200">
        <f t="shared" si="71"/>
        <v>0</v>
      </c>
      <c r="S70" s="199">
        <f t="shared" si="72"/>
        <v>0</v>
      </c>
      <c r="T70" s="6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>
      <c r="A71" s="135" t="s">
        <v>96</v>
      </c>
      <c r="B71" s="75"/>
      <c r="C71" s="66"/>
      <c r="D71" s="136"/>
      <c r="E71" s="137"/>
      <c r="F71" s="138"/>
      <c r="G71" s="316">
        <f>SUM(G65:G70)</f>
        <v>0</v>
      </c>
      <c r="H71" s="139"/>
      <c r="I71" s="140"/>
      <c r="J71" s="141">
        <f>SUM(J65:J70)</f>
        <v>0</v>
      </c>
      <c r="K71" s="330"/>
      <c r="L71" s="331"/>
      <c r="M71" s="316">
        <f>SUM(M65:M70)</f>
        <v>109969.447</v>
      </c>
      <c r="N71" s="330"/>
      <c r="O71" s="331"/>
      <c r="P71" s="316">
        <f t="shared" ref="P71:S71" si="78">SUM(P65:P70)</f>
        <v>160068.35999999999</v>
      </c>
      <c r="Q71" s="316">
        <f t="shared" si="78"/>
        <v>109969.447</v>
      </c>
      <c r="R71" s="141">
        <f t="shared" si="78"/>
        <v>160068.35999999999</v>
      </c>
      <c r="S71" s="141">
        <f t="shared" si="78"/>
        <v>-50098.913</v>
      </c>
      <c r="T71" s="68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42" customHeight="1">
      <c r="A72" s="125" t="s">
        <v>28</v>
      </c>
      <c r="B72" s="42" t="s">
        <v>97</v>
      </c>
      <c r="C72" s="126" t="s">
        <v>98</v>
      </c>
      <c r="D72" s="127"/>
      <c r="E72" s="128"/>
      <c r="F72" s="129"/>
      <c r="G72" s="130"/>
      <c r="H72" s="131"/>
      <c r="I72" s="132"/>
      <c r="J72" s="133"/>
      <c r="K72" s="128"/>
      <c r="L72" s="129"/>
      <c r="M72" s="130"/>
      <c r="N72" s="131"/>
      <c r="O72" s="132"/>
      <c r="P72" s="133"/>
      <c r="Q72" s="130"/>
      <c r="R72" s="133"/>
      <c r="S72" s="133"/>
      <c r="T72" s="134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:38" s="327" customFormat="1" ht="17.25" customHeight="1">
      <c r="A73" s="318" t="s">
        <v>39</v>
      </c>
      <c r="B73" s="319" t="s">
        <v>99</v>
      </c>
      <c r="C73" s="320" t="s">
        <v>148</v>
      </c>
      <c r="D73" s="321" t="s">
        <v>41</v>
      </c>
      <c r="E73" s="322">
        <v>1</v>
      </c>
      <c r="F73" s="323">
        <v>14875.85</v>
      </c>
      <c r="G73" s="324">
        <f t="shared" ref="G73:G75" si="79">E73*F73</f>
        <v>14875.85</v>
      </c>
      <c r="H73" s="322">
        <v>1</v>
      </c>
      <c r="I73" s="323">
        <f>J73/H73</f>
        <v>14941.68</v>
      </c>
      <c r="J73" s="324">
        <f>14941.68</f>
        <v>14941.68</v>
      </c>
      <c r="K73" s="322">
        <v>5</v>
      </c>
      <c r="L73" s="323">
        <v>16345.17</v>
      </c>
      <c r="M73" s="324">
        <f t="shared" ref="M73:M76" si="80">K73*L73</f>
        <v>81725.850000000006</v>
      </c>
      <c r="N73" s="324"/>
      <c r="O73" s="323"/>
      <c r="P73" s="324">
        <f>14130.4+14646.3+14795.07+15607.24+22199.72</f>
        <v>81378.73</v>
      </c>
      <c r="Q73" s="324">
        <f t="shared" ref="Q73:Q76" si="81">G73+M73</f>
        <v>96601.700000000012</v>
      </c>
      <c r="R73" s="324">
        <f t="shared" ref="R73:R76" si="82">J73+P73</f>
        <v>96320.41</v>
      </c>
      <c r="S73" s="324">
        <f t="shared" ref="S73:S76" si="83">Q73-R73</f>
        <v>281.29000000000815</v>
      </c>
      <c r="T73" s="325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</row>
    <row r="74" spans="1:38" s="145" customFormat="1" ht="92.25" customHeight="1">
      <c r="A74" s="178" t="s">
        <v>39</v>
      </c>
      <c r="B74" s="179" t="s">
        <v>100</v>
      </c>
      <c r="C74" s="180" t="s">
        <v>149</v>
      </c>
      <c r="D74" s="181" t="s">
        <v>41</v>
      </c>
      <c r="E74" s="152"/>
      <c r="F74" s="153"/>
      <c r="G74" s="154">
        <f t="shared" si="79"/>
        <v>0</v>
      </c>
      <c r="H74" s="152"/>
      <c r="I74" s="153"/>
      <c r="J74" s="154">
        <f t="shared" ref="J74:J76" si="84">H74*I74</f>
        <v>0</v>
      </c>
      <c r="K74" s="152">
        <v>5</v>
      </c>
      <c r="L74" s="153">
        <v>6464</v>
      </c>
      <c r="M74" s="154">
        <f t="shared" si="80"/>
        <v>32320</v>
      </c>
      <c r="N74" s="182">
        <v>5</v>
      </c>
      <c r="O74" s="153">
        <f>P74/N74</f>
        <v>6464</v>
      </c>
      <c r="P74" s="154">
        <f>1500+1500+1500+1500+1500+4964+4964+4964+4964+4964</f>
        <v>32320</v>
      </c>
      <c r="Q74" s="154">
        <f t="shared" si="81"/>
        <v>32320</v>
      </c>
      <c r="R74" s="154">
        <f t="shared" si="82"/>
        <v>32320</v>
      </c>
      <c r="S74" s="154">
        <f t="shared" si="83"/>
        <v>0</v>
      </c>
      <c r="T74" s="143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</row>
    <row r="75" spans="1:38" s="327" customFormat="1" ht="56.25" customHeight="1">
      <c r="A75" s="318" t="s">
        <v>39</v>
      </c>
      <c r="B75" s="319" t="s">
        <v>101</v>
      </c>
      <c r="C75" s="320" t="s">
        <v>150</v>
      </c>
      <c r="D75" s="321" t="s">
        <v>41</v>
      </c>
      <c r="E75" s="322">
        <v>1</v>
      </c>
      <c r="F75" s="323">
        <v>43200</v>
      </c>
      <c r="G75" s="324">
        <f t="shared" si="79"/>
        <v>43200</v>
      </c>
      <c r="H75" s="322">
        <v>1</v>
      </c>
      <c r="I75" s="323">
        <v>43200</v>
      </c>
      <c r="J75" s="324">
        <f t="shared" si="84"/>
        <v>43200</v>
      </c>
      <c r="K75" s="322"/>
      <c r="L75" s="323"/>
      <c r="M75" s="324">
        <f t="shared" si="80"/>
        <v>0</v>
      </c>
      <c r="N75" s="324"/>
      <c r="O75" s="323"/>
      <c r="P75" s="324"/>
      <c r="Q75" s="324">
        <f t="shared" ref="Q75" si="85">G75+M75</f>
        <v>43200</v>
      </c>
      <c r="R75" s="324">
        <f t="shared" ref="R75" si="86">J75+P75</f>
        <v>43200</v>
      </c>
      <c r="S75" s="324">
        <f t="shared" ref="S75" si="87">Q75-R75</f>
        <v>0</v>
      </c>
      <c r="T75" s="325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</row>
    <row r="76" spans="1:38" s="145" customFormat="1" ht="42" customHeight="1">
      <c r="A76" s="178" t="s">
        <v>39</v>
      </c>
      <c r="B76" s="179" t="s">
        <v>151</v>
      </c>
      <c r="C76" s="180" t="s">
        <v>152</v>
      </c>
      <c r="D76" s="181" t="s">
        <v>41</v>
      </c>
      <c r="E76" s="152"/>
      <c r="F76" s="153"/>
      <c r="G76" s="154"/>
      <c r="H76" s="152"/>
      <c r="I76" s="153"/>
      <c r="J76" s="154">
        <f t="shared" si="84"/>
        <v>0</v>
      </c>
      <c r="K76" s="152">
        <v>3</v>
      </c>
      <c r="L76" s="153">
        <v>16600</v>
      </c>
      <c r="M76" s="154">
        <f t="shared" si="80"/>
        <v>49800</v>
      </c>
      <c r="N76" s="154">
        <v>0</v>
      </c>
      <c r="O76" s="153">
        <v>0</v>
      </c>
      <c r="P76" s="154">
        <f t="shared" ref="P76" si="88">N76*O76</f>
        <v>0</v>
      </c>
      <c r="Q76" s="154">
        <f t="shared" si="81"/>
        <v>49800</v>
      </c>
      <c r="R76" s="154">
        <f t="shared" si="82"/>
        <v>0</v>
      </c>
      <c r="S76" s="154">
        <f t="shared" si="83"/>
        <v>49800</v>
      </c>
      <c r="T76" s="143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</row>
    <row r="77" spans="1:38" s="317" customFormat="1" ht="30" customHeight="1" thickBot="1">
      <c r="A77" s="334" t="s">
        <v>102</v>
      </c>
      <c r="B77" s="328"/>
      <c r="C77" s="217"/>
      <c r="D77" s="329"/>
      <c r="E77" s="330"/>
      <c r="F77" s="331"/>
      <c r="G77" s="316">
        <f>SUM(G73:G76)</f>
        <v>58075.85</v>
      </c>
      <c r="H77" s="330"/>
      <c r="I77" s="331"/>
      <c r="J77" s="316">
        <f>SUM(J73:J76)</f>
        <v>58141.68</v>
      </c>
      <c r="K77" s="330"/>
      <c r="L77" s="331"/>
      <c r="M77" s="316">
        <f>SUM(M73:M76)</f>
        <v>163845.85</v>
      </c>
      <c r="N77" s="330"/>
      <c r="O77" s="331"/>
      <c r="P77" s="316">
        <f t="shared" ref="P77:S77" si="89">SUM(P73:P76)</f>
        <v>113698.73</v>
      </c>
      <c r="Q77" s="316">
        <f t="shared" si="89"/>
        <v>221921.7</v>
      </c>
      <c r="R77" s="316">
        <f t="shared" si="89"/>
        <v>171840.41</v>
      </c>
      <c r="S77" s="316">
        <f t="shared" si="89"/>
        <v>50081.290000000008</v>
      </c>
      <c r="T77" s="335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</row>
    <row r="78" spans="1:38" ht="30" customHeight="1" thickBot="1">
      <c r="A78" s="49" t="s">
        <v>28</v>
      </c>
      <c r="B78" s="50" t="s">
        <v>103</v>
      </c>
      <c r="C78" s="201" t="s">
        <v>104</v>
      </c>
      <c r="D78" s="204"/>
      <c r="E78" s="205"/>
      <c r="F78" s="206"/>
      <c r="G78" s="207"/>
      <c r="H78" s="205"/>
      <c r="I78" s="206"/>
      <c r="J78" s="207"/>
      <c r="K78" s="205"/>
      <c r="L78" s="206"/>
      <c r="M78" s="207"/>
      <c r="N78" s="205"/>
      <c r="O78" s="206"/>
      <c r="P78" s="207"/>
      <c r="Q78" s="207"/>
      <c r="R78" s="207"/>
      <c r="S78" s="207"/>
      <c r="T78" s="54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:38" ht="30" customHeight="1">
      <c r="A79" s="55" t="s">
        <v>39</v>
      </c>
      <c r="B79" s="70" t="s">
        <v>105</v>
      </c>
      <c r="C79" s="259" t="s">
        <v>106</v>
      </c>
      <c r="D79" s="225"/>
      <c r="E79" s="212"/>
      <c r="F79" s="213"/>
      <c r="G79" s="214">
        <f t="shared" ref="G79:G81" si="90">E79*F79</f>
        <v>0</v>
      </c>
      <c r="H79" s="212"/>
      <c r="I79" s="213"/>
      <c r="J79" s="214">
        <f t="shared" ref="J79:J81" si="91">H79*I79</f>
        <v>0</v>
      </c>
      <c r="K79" s="212"/>
      <c r="L79" s="213"/>
      <c r="M79" s="214">
        <f t="shared" ref="M79:M81" si="92">K79*L79</f>
        <v>0</v>
      </c>
      <c r="N79" s="212"/>
      <c r="O79" s="213"/>
      <c r="P79" s="214">
        <f t="shared" ref="P79:P81" si="93">N79*O79</f>
        <v>0</v>
      </c>
      <c r="Q79" s="214">
        <f t="shared" ref="Q79:Q81" si="94">G79+M79</f>
        <v>0</v>
      </c>
      <c r="R79" s="214">
        <f t="shared" ref="R79:R81" si="95">J79+P79</f>
        <v>0</v>
      </c>
      <c r="S79" s="214">
        <f t="shared" ref="S79:S81" si="96">Q79-R79</f>
        <v>0</v>
      </c>
      <c r="T79" s="5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>
      <c r="A80" s="55" t="s">
        <v>39</v>
      </c>
      <c r="B80" s="56" t="s">
        <v>107</v>
      </c>
      <c r="C80" s="259" t="s">
        <v>108</v>
      </c>
      <c r="D80" s="225"/>
      <c r="E80" s="212"/>
      <c r="F80" s="213"/>
      <c r="G80" s="214">
        <f t="shared" si="90"/>
        <v>0</v>
      </c>
      <c r="H80" s="212"/>
      <c r="I80" s="213"/>
      <c r="J80" s="214">
        <f t="shared" si="91"/>
        <v>0</v>
      </c>
      <c r="K80" s="212"/>
      <c r="L80" s="213"/>
      <c r="M80" s="214">
        <f t="shared" si="92"/>
        <v>0</v>
      </c>
      <c r="N80" s="212"/>
      <c r="O80" s="213"/>
      <c r="P80" s="214">
        <f t="shared" si="93"/>
        <v>0</v>
      </c>
      <c r="Q80" s="214">
        <f t="shared" si="94"/>
        <v>0</v>
      </c>
      <c r="R80" s="214">
        <f t="shared" si="95"/>
        <v>0</v>
      </c>
      <c r="S80" s="214">
        <f t="shared" si="96"/>
        <v>0</v>
      </c>
      <c r="T80" s="5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>
      <c r="A81" s="59" t="s">
        <v>39</v>
      </c>
      <c r="B81" s="60" t="s">
        <v>109</v>
      </c>
      <c r="C81" s="259" t="s">
        <v>110</v>
      </c>
      <c r="D81" s="225"/>
      <c r="E81" s="212"/>
      <c r="F81" s="213"/>
      <c r="G81" s="214">
        <f t="shared" si="90"/>
        <v>0</v>
      </c>
      <c r="H81" s="212"/>
      <c r="I81" s="213"/>
      <c r="J81" s="214">
        <f t="shared" si="91"/>
        <v>0</v>
      </c>
      <c r="K81" s="212"/>
      <c r="L81" s="213"/>
      <c r="M81" s="214">
        <f t="shared" si="92"/>
        <v>0</v>
      </c>
      <c r="N81" s="212"/>
      <c r="O81" s="213"/>
      <c r="P81" s="214">
        <f t="shared" si="93"/>
        <v>0</v>
      </c>
      <c r="Q81" s="214">
        <f t="shared" si="94"/>
        <v>0</v>
      </c>
      <c r="R81" s="214">
        <f t="shared" si="95"/>
        <v>0</v>
      </c>
      <c r="S81" s="214">
        <f t="shared" si="96"/>
        <v>0</v>
      </c>
      <c r="T81" s="5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>
      <c r="A82" s="71" t="s">
        <v>111</v>
      </c>
      <c r="B82" s="72"/>
      <c r="C82" s="230"/>
      <c r="D82" s="218"/>
      <c r="E82" s="219"/>
      <c r="F82" s="220"/>
      <c r="G82" s="221">
        <f>SUM(G79:G81)</f>
        <v>0</v>
      </c>
      <c r="H82" s="219"/>
      <c r="I82" s="220"/>
      <c r="J82" s="221">
        <f>SUM(J79:J81)</f>
        <v>0</v>
      </c>
      <c r="K82" s="219"/>
      <c r="L82" s="220"/>
      <c r="M82" s="221">
        <f>SUM(M79:M81)</f>
        <v>0</v>
      </c>
      <c r="N82" s="219"/>
      <c r="O82" s="220"/>
      <c r="P82" s="221">
        <f t="shared" ref="P82:S82" si="97">SUM(P79:P81)</f>
        <v>0</v>
      </c>
      <c r="Q82" s="221">
        <f t="shared" si="97"/>
        <v>0</v>
      </c>
      <c r="R82" s="221">
        <f t="shared" si="97"/>
        <v>0</v>
      </c>
      <c r="S82" s="221">
        <f t="shared" si="97"/>
        <v>0</v>
      </c>
      <c r="T82" s="68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>
      <c r="A83" s="201" t="s">
        <v>28</v>
      </c>
      <c r="B83" s="202" t="s">
        <v>112</v>
      </c>
      <c r="C83" s="203" t="s">
        <v>113</v>
      </c>
      <c r="D83" s="204"/>
      <c r="E83" s="205"/>
      <c r="F83" s="206"/>
      <c r="G83" s="207"/>
      <c r="H83" s="205"/>
      <c r="I83" s="206"/>
      <c r="J83" s="207"/>
      <c r="K83" s="205"/>
      <c r="L83" s="206"/>
      <c r="M83" s="207"/>
      <c r="N83" s="205"/>
      <c r="O83" s="206"/>
      <c r="P83" s="207"/>
      <c r="Q83" s="207"/>
      <c r="R83" s="207"/>
      <c r="S83" s="207"/>
      <c r="T83" s="54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:38" ht="30" customHeight="1">
      <c r="A84" s="208" t="s">
        <v>39</v>
      </c>
      <c r="B84" s="209" t="s">
        <v>114</v>
      </c>
      <c r="C84" s="210" t="s">
        <v>113</v>
      </c>
      <c r="D84" s="211"/>
      <c r="E84" s="396" t="s">
        <v>48</v>
      </c>
      <c r="F84" s="397"/>
      <c r="G84" s="398"/>
      <c r="H84" s="396" t="s">
        <v>48</v>
      </c>
      <c r="I84" s="397"/>
      <c r="J84" s="398"/>
      <c r="K84" s="212"/>
      <c r="L84" s="213"/>
      <c r="M84" s="214">
        <f t="shared" ref="M84:M86" si="98">K84*L84</f>
        <v>0</v>
      </c>
      <c r="N84" s="212"/>
      <c r="O84" s="213"/>
      <c r="P84" s="214">
        <f t="shared" ref="P84" si="99">N84*O84</f>
        <v>0</v>
      </c>
      <c r="Q84" s="214">
        <f t="shared" ref="Q84:Q86" si="100">G84+M84</f>
        <v>0</v>
      </c>
      <c r="R84" s="214">
        <f t="shared" ref="R84:R86" si="101">J84+P84</f>
        <v>0</v>
      </c>
      <c r="S84" s="214">
        <f t="shared" ref="S84:S86" si="102">Q84-R84</f>
        <v>0</v>
      </c>
      <c r="T84" s="5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s="123" customFormat="1" ht="41.25" customHeight="1">
      <c r="A85" s="186" t="s">
        <v>39</v>
      </c>
      <c r="B85" s="147" t="s">
        <v>115</v>
      </c>
      <c r="C85" s="187" t="s">
        <v>153</v>
      </c>
      <c r="D85" s="188" t="s">
        <v>41</v>
      </c>
      <c r="E85" s="389"/>
      <c r="F85" s="399"/>
      <c r="G85" s="391"/>
      <c r="H85" s="389"/>
      <c r="I85" s="399"/>
      <c r="J85" s="391"/>
      <c r="K85" s="183">
        <v>5</v>
      </c>
      <c r="L85" s="184">
        <v>4998</v>
      </c>
      <c r="M85" s="157">
        <f t="shared" si="98"/>
        <v>24990</v>
      </c>
      <c r="N85" s="185">
        <v>5</v>
      </c>
      <c r="O85" s="184">
        <f>P85/N85</f>
        <v>4998</v>
      </c>
      <c r="P85" s="157">
        <f>4998+4998+4998+4998+4998</f>
        <v>24990</v>
      </c>
      <c r="Q85" s="157">
        <f t="shared" ref="Q85" si="103">G85+M85</f>
        <v>24990</v>
      </c>
      <c r="R85" s="157">
        <f t="shared" ref="R85" si="104">J85+P85</f>
        <v>24990</v>
      </c>
      <c r="S85" s="157">
        <f t="shared" ref="S85" si="105">Q85-R85</f>
        <v>0</v>
      </c>
      <c r="T85" s="12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</row>
    <row r="86" spans="1:38" s="123" customFormat="1" ht="52.5" customHeight="1" thickBot="1">
      <c r="A86" s="186" t="s">
        <v>39</v>
      </c>
      <c r="B86" s="147" t="s">
        <v>154</v>
      </c>
      <c r="C86" s="187" t="s">
        <v>155</v>
      </c>
      <c r="D86" s="188" t="s">
        <v>120</v>
      </c>
      <c r="E86" s="400"/>
      <c r="F86" s="401"/>
      <c r="G86" s="402"/>
      <c r="H86" s="400"/>
      <c r="I86" s="401"/>
      <c r="J86" s="402"/>
      <c r="K86" s="183">
        <v>1</v>
      </c>
      <c r="L86" s="184">
        <v>49050</v>
      </c>
      <c r="M86" s="157">
        <f t="shared" si="98"/>
        <v>49050</v>
      </c>
      <c r="N86" s="185">
        <v>1</v>
      </c>
      <c r="O86" s="184">
        <f>P86/N86</f>
        <v>49050</v>
      </c>
      <c r="P86" s="157">
        <v>49050</v>
      </c>
      <c r="Q86" s="157">
        <f t="shared" si="100"/>
        <v>49050</v>
      </c>
      <c r="R86" s="157">
        <f t="shared" si="101"/>
        <v>49050</v>
      </c>
      <c r="S86" s="157">
        <f t="shared" si="102"/>
        <v>0</v>
      </c>
      <c r="T86" s="124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</row>
    <row r="87" spans="1:38" ht="30" customHeight="1" thickBot="1">
      <c r="A87" s="215" t="s">
        <v>116</v>
      </c>
      <c r="B87" s="216"/>
      <c r="C87" s="217"/>
      <c r="D87" s="218"/>
      <c r="E87" s="219"/>
      <c r="F87" s="220"/>
      <c r="G87" s="221">
        <f>SUM(G84:G86)</f>
        <v>0</v>
      </c>
      <c r="H87" s="219"/>
      <c r="I87" s="220"/>
      <c r="J87" s="221">
        <f>SUM(J84:J86)</f>
        <v>0</v>
      </c>
      <c r="K87" s="219"/>
      <c r="L87" s="220"/>
      <c r="M87" s="221">
        <f>SUM(M84:M86)</f>
        <v>74040</v>
      </c>
      <c r="N87" s="219"/>
      <c r="O87" s="220"/>
      <c r="P87" s="221">
        <f t="shared" ref="P87:S87" si="106">SUM(P84:P86)</f>
        <v>74040</v>
      </c>
      <c r="Q87" s="221">
        <f t="shared" si="106"/>
        <v>74040</v>
      </c>
      <c r="R87" s="221">
        <f t="shared" si="106"/>
        <v>74040</v>
      </c>
      <c r="S87" s="221">
        <f t="shared" si="106"/>
        <v>0</v>
      </c>
      <c r="T87" s="68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>
      <c r="A88" s="49" t="s">
        <v>28</v>
      </c>
      <c r="B88" s="74" t="s">
        <v>117</v>
      </c>
      <c r="C88" s="73" t="s">
        <v>118</v>
      </c>
      <c r="D88" s="51"/>
      <c r="E88" s="110"/>
      <c r="F88" s="111"/>
      <c r="G88" s="112"/>
      <c r="H88" s="52"/>
      <c r="I88" s="53"/>
      <c r="J88" s="69"/>
      <c r="K88" s="110"/>
      <c r="L88" s="111"/>
      <c r="M88" s="112"/>
      <c r="N88" s="52"/>
      <c r="O88" s="53"/>
      <c r="P88" s="69"/>
      <c r="Q88" s="112"/>
      <c r="R88" s="69"/>
      <c r="S88" s="69"/>
      <c r="T88" s="54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:38" s="123" customFormat="1" ht="41.25" customHeight="1">
      <c r="A89" s="186" t="s">
        <v>39</v>
      </c>
      <c r="B89" s="249" t="s">
        <v>119</v>
      </c>
      <c r="C89" s="250" t="s">
        <v>118</v>
      </c>
      <c r="D89" s="251" t="s">
        <v>120</v>
      </c>
      <c r="E89" s="403" t="s">
        <v>48</v>
      </c>
      <c r="F89" s="404"/>
      <c r="G89" s="405"/>
      <c r="H89" s="403" t="s">
        <v>48</v>
      </c>
      <c r="I89" s="404"/>
      <c r="J89" s="405"/>
      <c r="K89" s="183">
        <v>1</v>
      </c>
      <c r="L89" s="184">
        <v>29950</v>
      </c>
      <c r="M89" s="157">
        <f>K89*L89</f>
        <v>29950</v>
      </c>
      <c r="N89" s="183">
        <v>1</v>
      </c>
      <c r="O89" s="184">
        <f>P89/N89</f>
        <v>29950</v>
      </c>
      <c r="P89" s="157">
        <v>29950</v>
      </c>
      <c r="Q89" s="157">
        <f>G89+M89</f>
        <v>29950</v>
      </c>
      <c r="R89" s="157">
        <f>J89+P89</f>
        <v>29950</v>
      </c>
      <c r="S89" s="157">
        <f>Q89-R89</f>
        <v>0</v>
      </c>
      <c r="T89" s="124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</row>
    <row r="90" spans="1:38" ht="30" customHeight="1">
      <c r="A90" s="71" t="s">
        <v>121</v>
      </c>
      <c r="B90" s="75"/>
      <c r="C90" s="217"/>
      <c r="D90" s="218"/>
      <c r="E90" s="219"/>
      <c r="F90" s="220"/>
      <c r="G90" s="221">
        <f>SUM(G89)</f>
        <v>0</v>
      </c>
      <c r="H90" s="219"/>
      <c r="I90" s="220"/>
      <c r="J90" s="221">
        <f>SUM(J89)</f>
        <v>0</v>
      </c>
      <c r="K90" s="219"/>
      <c r="L90" s="220"/>
      <c r="M90" s="221">
        <f>SUM(M89)</f>
        <v>29950</v>
      </c>
      <c r="N90" s="219"/>
      <c r="O90" s="220"/>
      <c r="P90" s="221">
        <f t="shared" ref="P90:S90" si="107">SUM(P89)</f>
        <v>29950</v>
      </c>
      <c r="Q90" s="221">
        <f t="shared" si="107"/>
        <v>29950</v>
      </c>
      <c r="R90" s="221">
        <f t="shared" si="107"/>
        <v>29950</v>
      </c>
      <c r="S90" s="67">
        <f t="shared" si="107"/>
        <v>0</v>
      </c>
      <c r="T90" s="6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9.5" customHeight="1">
      <c r="A91" s="296" t="s">
        <v>122</v>
      </c>
      <c r="B91" s="297"/>
      <c r="C91" s="298"/>
      <c r="D91" s="299"/>
      <c r="E91" s="300"/>
      <c r="F91" s="301"/>
      <c r="G91" s="302">
        <f>G38+G42+G47+G58+G63+G71+G77+G82+G87+G90</f>
        <v>84255.569999999992</v>
      </c>
      <c r="H91" s="300"/>
      <c r="I91" s="301"/>
      <c r="J91" s="302">
        <f>J38+J42+J47+J58+J63+J71+J77+J82+J87+J90</f>
        <v>79147.91</v>
      </c>
      <c r="K91" s="300"/>
      <c r="L91" s="301"/>
      <c r="M91" s="302">
        <f>M38+M42+M47+M58+M63+M71+M77+M82+M87+M90</f>
        <v>915744.42699999991</v>
      </c>
      <c r="N91" s="300"/>
      <c r="O91" s="301"/>
      <c r="P91" s="302">
        <f t="shared" ref="P91:S91" si="108">P38+P42+P47+P58+P63+P71+P77+P82+P87+P90</f>
        <v>920852.08999999985</v>
      </c>
      <c r="Q91" s="302">
        <f t="shared" si="108"/>
        <v>999999.99699999997</v>
      </c>
      <c r="R91" s="302">
        <f t="shared" si="108"/>
        <v>1000000</v>
      </c>
      <c r="S91" s="302">
        <f t="shared" si="108"/>
        <v>-2.999999989697244E-3</v>
      </c>
      <c r="T91" s="76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</row>
    <row r="92" spans="1:38" ht="15.75" customHeight="1">
      <c r="A92" s="406"/>
      <c r="B92" s="384"/>
      <c r="C92" s="384"/>
      <c r="D92" s="303"/>
      <c r="E92" s="304"/>
      <c r="F92" s="305"/>
      <c r="G92" s="306"/>
      <c r="H92" s="304"/>
      <c r="I92" s="305"/>
      <c r="J92" s="306"/>
      <c r="K92" s="304"/>
      <c r="L92" s="305"/>
      <c r="M92" s="306"/>
      <c r="N92" s="304"/>
      <c r="O92" s="305"/>
      <c r="P92" s="306"/>
      <c r="Q92" s="306"/>
      <c r="R92" s="306"/>
      <c r="S92" s="306"/>
      <c r="T92" s="7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9.5" customHeight="1">
      <c r="A93" s="383" t="s">
        <v>123</v>
      </c>
      <c r="B93" s="384"/>
      <c r="C93" s="385"/>
      <c r="D93" s="289"/>
      <c r="E93" s="290"/>
      <c r="F93" s="291"/>
      <c r="G93" s="292">
        <f>G22-G91</f>
        <v>0</v>
      </c>
      <c r="H93" s="290"/>
      <c r="I93" s="291"/>
      <c r="J93" s="292">
        <f>J22-J91</f>
        <v>0</v>
      </c>
      <c r="K93" s="293"/>
      <c r="L93" s="291"/>
      <c r="M93" s="294">
        <f>M22-M91</f>
        <v>3.0000001424923539E-3</v>
      </c>
      <c r="N93" s="293"/>
      <c r="O93" s="291"/>
      <c r="P93" s="294">
        <f>P22-P91</f>
        <v>0</v>
      </c>
      <c r="Q93" s="295">
        <f t="shared" ref="Q93:S93" si="109">Q22-Q91</f>
        <v>3.0000000260770321E-3</v>
      </c>
      <c r="R93" s="295">
        <f t="shared" si="109"/>
        <v>0</v>
      </c>
      <c r="S93" s="295">
        <f t="shared" si="109"/>
        <v>2.999999989697244E-3</v>
      </c>
      <c r="T93" s="7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307"/>
      <c r="B94" s="308"/>
      <c r="C94" s="307"/>
      <c r="D94" s="307"/>
      <c r="E94" s="309"/>
      <c r="F94" s="307"/>
      <c r="G94" s="307"/>
      <c r="H94" s="309"/>
      <c r="I94" s="307"/>
      <c r="J94" s="307"/>
      <c r="K94" s="309"/>
      <c r="L94" s="307"/>
      <c r="M94" s="307"/>
      <c r="N94" s="309"/>
      <c r="O94" s="307"/>
      <c r="P94" s="307"/>
      <c r="Q94" s="307"/>
      <c r="R94" s="307"/>
      <c r="S94" s="307"/>
      <c r="T94" s="8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307"/>
      <c r="B95" s="308"/>
      <c r="C95" s="307"/>
      <c r="D95" s="307"/>
      <c r="E95" s="309"/>
      <c r="F95" s="307"/>
      <c r="G95" s="307"/>
      <c r="H95" s="309"/>
      <c r="I95" s="307"/>
      <c r="J95" s="307"/>
      <c r="K95" s="309"/>
      <c r="L95" s="307"/>
      <c r="M95" s="307"/>
      <c r="N95" s="309"/>
      <c r="O95" s="307"/>
      <c r="P95" s="307"/>
      <c r="Q95" s="307"/>
      <c r="R95" s="307"/>
      <c r="S95" s="307"/>
      <c r="T95" s="8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307" t="s">
        <v>124</v>
      </c>
      <c r="B96" s="308"/>
      <c r="C96" s="310"/>
      <c r="D96" s="307"/>
      <c r="E96" s="311"/>
      <c r="F96" s="310"/>
      <c r="G96" s="307"/>
      <c r="H96" s="311"/>
      <c r="I96" s="310"/>
      <c r="J96" s="310"/>
      <c r="K96" s="311"/>
      <c r="L96" s="307"/>
      <c r="M96" s="307"/>
      <c r="N96" s="309"/>
      <c r="O96" s="307"/>
      <c r="P96" s="307"/>
      <c r="Q96" s="307"/>
      <c r="R96" s="307"/>
      <c r="S96" s="307"/>
      <c r="T96" s="8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312"/>
      <c r="B97" s="312"/>
      <c r="C97" s="313" t="s">
        <v>125</v>
      </c>
      <c r="D97" s="307"/>
      <c r="E97" s="386" t="s">
        <v>126</v>
      </c>
      <c r="F97" s="387"/>
      <c r="G97" s="307"/>
      <c r="H97" s="309"/>
      <c r="I97" s="314" t="s">
        <v>127</v>
      </c>
      <c r="J97" s="307"/>
      <c r="K97" s="309"/>
      <c r="L97" s="314"/>
      <c r="M97" s="307"/>
      <c r="N97" s="309"/>
      <c r="O97" s="314"/>
      <c r="P97" s="307"/>
      <c r="Q97" s="307"/>
      <c r="R97" s="307"/>
      <c r="S97" s="307"/>
      <c r="T97" s="8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1"/>
      <c r="C98" s="82"/>
      <c r="D98" s="83"/>
      <c r="E98" s="114"/>
      <c r="F98" s="115"/>
      <c r="G98" s="116"/>
      <c r="H98" s="84"/>
      <c r="I98" s="85"/>
      <c r="J98" s="86"/>
      <c r="K98" s="120"/>
      <c r="L98" s="115"/>
      <c r="M98" s="116"/>
      <c r="N98" s="87"/>
      <c r="O98" s="85"/>
      <c r="P98" s="86"/>
      <c r="Q98" s="116"/>
      <c r="R98" s="86"/>
      <c r="S98" s="86"/>
      <c r="T98" s="8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80"/>
      <c r="B99" s="81"/>
      <c r="C99" s="80"/>
      <c r="D99" s="80"/>
      <c r="E99" s="101"/>
      <c r="F99" s="113"/>
      <c r="G99" s="113"/>
      <c r="H99" s="29"/>
      <c r="I99" s="80"/>
      <c r="J99" s="80"/>
      <c r="K99" s="101"/>
      <c r="L99" s="113"/>
      <c r="M99" s="113"/>
      <c r="N99" s="29"/>
      <c r="O99" s="80"/>
      <c r="P99" s="80"/>
      <c r="Q99" s="113"/>
      <c r="R99" s="80"/>
      <c r="S99" s="80"/>
      <c r="T99" s="8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80"/>
      <c r="B100" s="81"/>
      <c r="C100" s="80"/>
      <c r="D100" s="80"/>
      <c r="E100" s="101"/>
      <c r="F100" s="113"/>
      <c r="G100" s="113"/>
      <c r="H100" s="29"/>
      <c r="I100" s="80"/>
      <c r="J100" s="80"/>
      <c r="K100" s="101"/>
      <c r="L100" s="113"/>
      <c r="M100" s="113"/>
      <c r="N100" s="29"/>
      <c r="O100" s="80"/>
      <c r="P100" s="80"/>
      <c r="Q100" s="113"/>
      <c r="R100" s="80"/>
      <c r="S100" s="80"/>
      <c r="T100" s="8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80"/>
      <c r="B101" s="81"/>
      <c r="C101" s="80"/>
      <c r="D101" s="80"/>
      <c r="E101" s="101"/>
      <c r="F101" s="113"/>
      <c r="G101" s="113"/>
      <c r="H101" s="29"/>
      <c r="I101" s="80"/>
      <c r="J101" s="80"/>
      <c r="K101" s="101"/>
      <c r="L101" s="113"/>
      <c r="M101" s="113"/>
      <c r="N101" s="29"/>
      <c r="O101" s="80"/>
      <c r="P101" s="80"/>
      <c r="Q101" s="113"/>
      <c r="R101" s="80"/>
      <c r="S101" s="80"/>
      <c r="T101" s="8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80"/>
      <c r="B102" s="81"/>
      <c r="C102" s="80"/>
      <c r="D102" s="80"/>
      <c r="E102" s="101"/>
      <c r="F102" s="113"/>
      <c r="G102" s="113"/>
      <c r="H102" s="29"/>
      <c r="I102" s="80"/>
      <c r="J102" s="80"/>
      <c r="K102" s="101"/>
      <c r="L102" s="113"/>
      <c r="M102" s="113"/>
      <c r="N102" s="29"/>
      <c r="O102" s="80"/>
      <c r="P102" s="80"/>
      <c r="Q102" s="113"/>
      <c r="R102" s="80"/>
      <c r="S102" s="80"/>
      <c r="T102" s="8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80"/>
      <c r="B103" s="81"/>
      <c r="C103" s="80"/>
      <c r="D103" s="80"/>
      <c r="E103" s="101"/>
      <c r="F103" s="113"/>
      <c r="G103" s="113"/>
      <c r="H103" s="29"/>
      <c r="I103" s="80"/>
      <c r="J103" s="80"/>
      <c r="K103" s="101"/>
      <c r="L103" s="113"/>
      <c r="M103" s="113"/>
      <c r="N103" s="29"/>
      <c r="O103" s="80"/>
      <c r="P103" s="80"/>
      <c r="Q103" s="113"/>
      <c r="R103" s="80"/>
      <c r="S103" s="80"/>
      <c r="T103" s="8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92"/>
      <c r="F104" s="93"/>
      <c r="G104" s="93"/>
      <c r="H104" s="3"/>
      <c r="I104" s="1"/>
      <c r="J104" s="1"/>
      <c r="K104" s="92"/>
      <c r="L104" s="93"/>
      <c r="M104" s="93"/>
      <c r="N104" s="3"/>
      <c r="O104" s="1"/>
      <c r="P104" s="1"/>
      <c r="Q104" s="93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92"/>
      <c r="F105" s="93"/>
      <c r="G105" s="93"/>
      <c r="H105" s="3"/>
      <c r="I105" s="1"/>
      <c r="J105" s="1"/>
      <c r="K105" s="92"/>
      <c r="L105" s="93"/>
      <c r="M105" s="93"/>
      <c r="N105" s="3"/>
      <c r="O105" s="1"/>
      <c r="P105" s="1"/>
      <c r="Q105" s="9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92"/>
      <c r="F106" s="93"/>
      <c r="G106" s="93"/>
      <c r="H106" s="3"/>
      <c r="I106" s="1"/>
      <c r="J106" s="1"/>
      <c r="K106" s="92"/>
      <c r="L106" s="93"/>
      <c r="M106" s="93"/>
      <c r="N106" s="3"/>
      <c r="O106" s="1"/>
      <c r="P106" s="1"/>
      <c r="Q106" s="9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92"/>
      <c r="F107" s="93"/>
      <c r="G107" s="93"/>
      <c r="H107" s="3"/>
      <c r="I107" s="1"/>
      <c r="J107" s="1"/>
      <c r="K107" s="92"/>
      <c r="L107" s="93"/>
      <c r="M107" s="93"/>
      <c r="N107" s="3"/>
      <c r="O107" s="1"/>
      <c r="P107" s="1"/>
      <c r="Q107" s="93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92"/>
      <c r="F108" s="93"/>
      <c r="G108" s="93"/>
      <c r="H108" s="3"/>
      <c r="I108" s="1"/>
      <c r="J108" s="1"/>
      <c r="K108" s="92"/>
      <c r="L108" s="93"/>
      <c r="M108" s="93"/>
      <c r="N108" s="3"/>
      <c r="O108" s="1"/>
      <c r="P108" s="1"/>
      <c r="Q108" s="9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92"/>
      <c r="F109" s="93"/>
      <c r="G109" s="93"/>
      <c r="H109" s="3"/>
      <c r="I109" s="1"/>
      <c r="J109" s="1"/>
      <c r="K109" s="92"/>
      <c r="L109" s="93"/>
      <c r="M109" s="93"/>
      <c r="N109" s="3"/>
      <c r="O109" s="1"/>
      <c r="P109" s="1"/>
      <c r="Q109" s="93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92"/>
      <c r="F110" s="93"/>
      <c r="G110" s="93"/>
      <c r="H110" s="3"/>
      <c r="I110" s="1"/>
      <c r="J110" s="1"/>
      <c r="K110" s="92"/>
      <c r="L110" s="93"/>
      <c r="M110" s="93"/>
      <c r="N110" s="3"/>
      <c r="O110" s="1"/>
      <c r="P110" s="1"/>
      <c r="Q110" s="93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92"/>
      <c r="F111" s="93"/>
      <c r="G111" s="93"/>
      <c r="H111" s="3"/>
      <c r="I111" s="1"/>
      <c r="J111" s="1"/>
      <c r="K111" s="92"/>
      <c r="L111" s="93"/>
      <c r="M111" s="93"/>
      <c r="N111" s="3"/>
      <c r="O111" s="1"/>
      <c r="P111" s="1"/>
      <c r="Q111" s="9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92"/>
      <c r="F112" s="93"/>
      <c r="G112" s="93"/>
      <c r="H112" s="3"/>
      <c r="I112" s="1"/>
      <c r="J112" s="1"/>
      <c r="K112" s="92"/>
      <c r="L112" s="93"/>
      <c r="M112" s="93"/>
      <c r="N112" s="3"/>
      <c r="O112" s="1"/>
      <c r="P112" s="1"/>
      <c r="Q112" s="93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92"/>
      <c r="F113" s="93"/>
      <c r="G113" s="93"/>
      <c r="H113" s="3"/>
      <c r="I113" s="1"/>
      <c r="J113" s="1"/>
      <c r="K113" s="92"/>
      <c r="L113" s="93"/>
      <c r="M113" s="93"/>
      <c r="N113" s="3"/>
      <c r="O113" s="1"/>
      <c r="P113" s="1"/>
      <c r="Q113" s="9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92"/>
      <c r="F114" s="93"/>
      <c r="G114" s="93"/>
      <c r="H114" s="3"/>
      <c r="I114" s="1"/>
      <c r="J114" s="1"/>
      <c r="K114" s="92"/>
      <c r="L114" s="93"/>
      <c r="M114" s="93"/>
      <c r="N114" s="3"/>
      <c r="O114" s="1"/>
      <c r="P114" s="1"/>
      <c r="Q114" s="93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92"/>
      <c r="F115" s="93"/>
      <c r="G115" s="93"/>
      <c r="H115" s="3"/>
      <c r="I115" s="1"/>
      <c r="J115" s="1"/>
      <c r="K115" s="92"/>
      <c r="L115" s="93"/>
      <c r="M115" s="93"/>
      <c r="N115" s="3"/>
      <c r="O115" s="1"/>
      <c r="P115" s="1"/>
      <c r="Q115" s="93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92"/>
      <c r="F116" s="93"/>
      <c r="G116" s="93"/>
      <c r="H116" s="3"/>
      <c r="I116" s="1"/>
      <c r="J116" s="1"/>
      <c r="K116" s="92"/>
      <c r="L116" s="93"/>
      <c r="M116" s="93"/>
      <c r="N116" s="3"/>
      <c r="O116" s="1"/>
      <c r="P116" s="1"/>
      <c r="Q116" s="93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92"/>
      <c r="F117" s="93"/>
      <c r="G117" s="93"/>
      <c r="H117" s="3"/>
      <c r="I117" s="1"/>
      <c r="J117" s="1"/>
      <c r="K117" s="92"/>
      <c r="L117" s="93"/>
      <c r="M117" s="93"/>
      <c r="N117" s="3"/>
      <c r="O117" s="1"/>
      <c r="P117" s="1"/>
      <c r="Q117" s="93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92"/>
      <c r="F118" s="93"/>
      <c r="G118" s="93"/>
      <c r="H118" s="3"/>
      <c r="I118" s="1"/>
      <c r="J118" s="1"/>
      <c r="K118" s="92"/>
      <c r="L118" s="93"/>
      <c r="M118" s="93"/>
      <c r="N118" s="3"/>
      <c r="O118" s="1"/>
      <c r="P118" s="1"/>
      <c r="Q118" s="9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92"/>
      <c r="F119" s="93"/>
      <c r="G119" s="93"/>
      <c r="H119" s="3"/>
      <c r="I119" s="1"/>
      <c r="J119" s="1"/>
      <c r="K119" s="92"/>
      <c r="L119" s="93"/>
      <c r="M119" s="93"/>
      <c r="N119" s="3"/>
      <c r="O119" s="1"/>
      <c r="P119" s="1"/>
      <c r="Q119" s="93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92"/>
      <c r="F120" s="93"/>
      <c r="G120" s="93"/>
      <c r="H120" s="3"/>
      <c r="I120" s="1"/>
      <c r="J120" s="1"/>
      <c r="K120" s="92"/>
      <c r="L120" s="93"/>
      <c r="M120" s="93"/>
      <c r="N120" s="3"/>
      <c r="O120" s="1"/>
      <c r="P120" s="1"/>
      <c r="Q120" s="93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92"/>
      <c r="F121" s="93"/>
      <c r="G121" s="93"/>
      <c r="H121" s="3"/>
      <c r="I121" s="1"/>
      <c r="J121" s="1"/>
      <c r="K121" s="92"/>
      <c r="L121" s="93"/>
      <c r="M121" s="93"/>
      <c r="N121" s="3"/>
      <c r="O121" s="1"/>
      <c r="P121" s="1"/>
      <c r="Q121" s="9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92"/>
      <c r="F122" s="93"/>
      <c r="G122" s="93"/>
      <c r="H122" s="3"/>
      <c r="I122" s="1"/>
      <c r="J122" s="1"/>
      <c r="K122" s="92"/>
      <c r="L122" s="93"/>
      <c r="M122" s="93"/>
      <c r="N122" s="3"/>
      <c r="O122" s="1"/>
      <c r="P122" s="1"/>
      <c r="Q122" s="93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92"/>
      <c r="F123" s="93"/>
      <c r="G123" s="93"/>
      <c r="H123" s="3"/>
      <c r="I123" s="1"/>
      <c r="J123" s="1"/>
      <c r="K123" s="92"/>
      <c r="L123" s="93"/>
      <c r="M123" s="93"/>
      <c r="N123" s="3"/>
      <c r="O123" s="1"/>
      <c r="P123" s="1"/>
      <c r="Q123" s="9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92"/>
      <c r="F124" s="93"/>
      <c r="G124" s="93"/>
      <c r="H124" s="3"/>
      <c r="I124" s="1"/>
      <c r="J124" s="1"/>
      <c r="K124" s="92"/>
      <c r="L124" s="93"/>
      <c r="M124" s="93"/>
      <c r="N124" s="3"/>
      <c r="O124" s="1"/>
      <c r="P124" s="1"/>
      <c r="Q124" s="93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92"/>
      <c r="F125" s="93"/>
      <c r="G125" s="93"/>
      <c r="H125" s="3"/>
      <c r="I125" s="1"/>
      <c r="J125" s="1"/>
      <c r="K125" s="92"/>
      <c r="L125" s="93"/>
      <c r="M125" s="93"/>
      <c r="N125" s="3"/>
      <c r="O125" s="1"/>
      <c r="P125" s="1"/>
      <c r="Q125" s="9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92"/>
      <c r="F126" s="93"/>
      <c r="G126" s="93"/>
      <c r="H126" s="3"/>
      <c r="I126" s="1"/>
      <c r="J126" s="1"/>
      <c r="K126" s="92"/>
      <c r="L126" s="93"/>
      <c r="M126" s="93"/>
      <c r="N126" s="3"/>
      <c r="O126" s="1"/>
      <c r="P126" s="1"/>
      <c r="Q126" s="9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92"/>
      <c r="F127" s="93"/>
      <c r="G127" s="93"/>
      <c r="H127" s="3"/>
      <c r="I127" s="1"/>
      <c r="J127" s="1"/>
      <c r="K127" s="92"/>
      <c r="L127" s="93"/>
      <c r="M127" s="93"/>
      <c r="N127" s="3"/>
      <c r="O127" s="1"/>
      <c r="P127" s="1"/>
      <c r="Q127" s="9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92"/>
      <c r="F128" s="93"/>
      <c r="G128" s="93"/>
      <c r="H128" s="3"/>
      <c r="I128" s="1"/>
      <c r="J128" s="1"/>
      <c r="K128" s="92"/>
      <c r="L128" s="93"/>
      <c r="M128" s="93"/>
      <c r="N128" s="3"/>
      <c r="O128" s="1"/>
      <c r="P128" s="1"/>
      <c r="Q128" s="9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92"/>
      <c r="F129" s="93"/>
      <c r="G129" s="93"/>
      <c r="H129" s="3"/>
      <c r="I129" s="1"/>
      <c r="J129" s="1"/>
      <c r="K129" s="92"/>
      <c r="L129" s="93"/>
      <c r="M129" s="93"/>
      <c r="N129" s="3"/>
      <c r="O129" s="1"/>
      <c r="P129" s="1"/>
      <c r="Q129" s="9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92"/>
      <c r="F130" s="93"/>
      <c r="G130" s="93"/>
      <c r="H130" s="3"/>
      <c r="I130" s="1"/>
      <c r="J130" s="1"/>
      <c r="K130" s="92"/>
      <c r="L130" s="93"/>
      <c r="M130" s="93"/>
      <c r="N130" s="3"/>
      <c r="O130" s="1"/>
      <c r="P130" s="1"/>
      <c r="Q130" s="9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92"/>
      <c r="F131" s="93"/>
      <c r="G131" s="93"/>
      <c r="H131" s="3"/>
      <c r="I131" s="1"/>
      <c r="J131" s="1"/>
      <c r="K131" s="92"/>
      <c r="L131" s="93"/>
      <c r="M131" s="93"/>
      <c r="N131" s="3"/>
      <c r="O131" s="1"/>
      <c r="P131" s="1"/>
      <c r="Q131" s="9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92"/>
      <c r="F132" s="93"/>
      <c r="G132" s="93"/>
      <c r="H132" s="3"/>
      <c r="I132" s="1"/>
      <c r="J132" s="1"/>
      <c r="K132" s="92"/>
      <c r="L132" s="93"/>
      <c r="M132" s="93"/>
      <c r="N132" s="3"/>
      <c r="O132" s="1"/>
      <c r="P132" s="1"/>
      <c r="Q132" s="93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92"/>
      <c r="F133" s="93"/>
      <c r="G133" s="93"/>
      <c r="H133" s="3"/>
      <c r="I133" s="1"/>
      <c r="J133" s="1"/>
      <c r="K133" s="92"/>
      <c r="L133" s="93"/>
      <c r="M133" s="93"/>
      <c r="N133" s="3"/>
      <c r="O133" s="1"/>
      <c r="P133" s="1"/>
      <c r="Q133" s="9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92"/>
      <c r="F134" s="93"/>
      <c r="G134" s="93"/>
      <c r="H134" s="3"/>
      <c r="I134" s="1"/>
      <c r="J134" s="1"/>
      <c r="K134" s="92"/>
      <c r="L134" s="93"/>
      <c r="M134" s="93"/>
      <c r="N134" s="3"/>
      <c r="O134" s="1"/>
      <c r="P134" s="1"/>
      <c r="Q134" s="93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92"/>
      <c r="F135" s="93"/>
      <c r="G135" s="93"/>
      <c r="H135" s="3"/>
      <c r="I135" s="1"/>
      <c r="J135" s="1"/>
      <c r="K135" s="92"/>
      <c r="L135" s="93"/>
      <c r="M135" s="93"/>
      <c r="N135" s="3"/>
      <c r="O135" s="1"/>
      <c r="P135" s="1"/>
      <c r="Q135" s="9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92"/>
      <c r="F136" s="93"/>
      <c r="G136" s="93"/>
      <c r="H136" s="3"/>
      <c r="I136" s="1"/>
      <c r="J136" s="1"/>
      <c r="K136" s="92"/>
      <c r="L136" s="93"/>
      <c r="M136" s="93"/>
      <c r="N136" s="3"/>
      <c r="O136" s="1"/>
      <c r="P136" s="1"/>
      <c r="Q136" s="9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92"/>
      <c r="F137" s="93"/>
      <c r="G137" s="93"/>
      <c r="H137" s="3"/>
      <c r="I137" s="1"/>
      <c r="J137" s="1"/>
      <c r="K137" s="92"/>
      <c r="L137" s="93"/>
      <c r="M137" s="93"/>
      <c r="N137" s="3"/>
      <c r="O137" s="1"/>
      <c r="P137" s="1"/>
      <c r="Q137" s="9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92"/>
      <c r="F138" s="93"/>
      <c r="G138" s="93"/>
      <c r="H138" s="3"/>
      <c r="I138" s="1"/>
      <c r="J138" s="1"/>
      <c r="K138" s="92"/>
      <c r="L138" s="93"/>
      <c r="M138" s="93"/>
      <c r="N138" s="3"/>
      <c r="O138" s="1"/>
      <c r="P138" s="1"/>
      <c r="Q138" s="9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92"/>
      <c r="F139" s="93"/>
      <c r="G139" s="93"/>
      <c r="H139" s="3"/>
      <c r="I139" s="1"/>
      <c r="J139" s="1"/>
      <c r="K139" s="92"/>
      <c r="L139" s="93"/>
      <c r="M139" s="93"/>
      <c r="N139" s="3"/>
      <c r="O139" s="1"/>
      <c r="P139" s="1"/>
      <c r="Q139" s="9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92"/>
      <c r="F140" s="93"/>
      <c r="G140" s="93"/>
      <c r="H140" s="3"/>
      <c r="I140" s="1"/>
      <c r="J140" s="1"/>
      <c r="K140" s="92"/>
      <c r="L140" s="93"/>
      <c r="M140" s="93"/>
      <c r="N140" s="3"/>
      <c r="O140" s="1"/>
      <c r="P140" s="1"/>
      <c r="Q140" s="9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92"/>
      <c r="F141" s="93"/>
      <c r="G141" s="93"/>
      <c r="H141" s="3"/>
      <c r="I141" s="1"/>
      <c r="J141" s="1"/>
      <c r="K141" s="92"/>
      <c r="L141" s="93"/>
      <c r="M141" s="93"/>
      <c r="N141" s="3"/>
      <c r="O141" s="1"/>
      <c r="P141" s="1"/>
      <c r="Q141" s="9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92"/>
      <c r="F142" s="93"/>
      <c r="G142" s="93"/>
      <c r="H142" s="3"/>
      <c r="I142" s="1"/>
      <c r="J142" s="1"/>
      <c r="K142" s="92"/>
      <c r="L142" s="93"/>
      <c r="M142" s="93"/>
      <c r="N142" s="3"/>
      <c r="O142" s="1"/>
      <c r="P142" s="1"/>
      <c r="Q142" s="9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92"/>
      <c r="F143" s="93"/>
      <c r="G143" s="93"/>
      <c r="H143" s="3"/>
      <c r="I143" s="1"/>
      <c r="J143" s="1"/>
      <c r="K143" s="92"/>
      <c r="L143" s="93"/>
      <c r="M143" s="93"/>
      <c r="N143" s="3"/>
      <c r="O143" s="1"/>
      <c r="P143" s="1"/>
      <c r="Q143" s="9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92"/>
      <c r="F144" s="93"/>
      <c r="G144" s="93"/>
      <c r="H144" s="3"/>
      <c r="I144" s="1"/>
      <c r="J144" s="1"/>
      <c r="K144" s="92"/>
      <c r="L144" s="93"/>
      <c r="M144" s="93"/>
      <c r="N144" s="3"/>
      <c r="O144" s="1"/>
      <c r="P144" s="1"/>
      <c r="Q144" s="9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92"/>
      <c r="F145" s="93"/>
      <c r="G145" s="93"/>
      <c r="H145" s="3"/>
      <c r="I145" s="1"/>
      <c r="J145" s="1"/>
      <c r="K145" s="92"/>
      <c r="L145" s="93"/>
      <c r="M145" s="93"/>
      <c r="N145" s="3"/>
      <c r="O145" s="1"/>
      <c r="P145" s="1"/>
      <c r="Q145" s="9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92"/>
      <c r="F146" s="93"/>
      <c r="G146" s="93"/>
      <c r="H146" s="3"/>
      <c r="I146" s="1"/>
      <c r="J146" s="1"/>
      <c r="K146" s="92"/>
      <c r="L146" s="93"/>
      <c r="M146" s="93"/>
      <c r="N146" s="3"/>
      <c r="O146" s="1"/>
      <c r="P146" s="1"/>
      <c r="Q146" s="9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92"/>
      <c r="F147" s="93"/>
      <c r="G147" s="93"/>
      <c r="H147" s="3"/>
      <c r="I147" s="1"/>
      <c r="J147" s="1"/>
      <c r="K147" s="92"/>
      <c r="L147" s="93"/>
      <c r="M147" s="93"/>
      <c r="N147" s="3"/>
      <c r="O147" s="1"/>
      <c r="P147" s="1"/>
      <c r="Q147" s="9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92"/>
      <c r="F148" s="93"/>
      <c r="G148" s="93"/>
      <c r="H148" s="3"/>
      <c r="I148" s="1"/>
      <c r="J148" s="1"/>
      <c r="K148" s="92"/>
      <c r="L148" s="93"/>
      <c r="M148" s="93"/>
      <c r="N148" s="3"/>
      <c r="O148" s="1"/>
      <c r="P148" s="1"/>
      <c r="Q148" s="9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92"/>
      <c r="F149" s="93"/>
      <c r="G149" s="93"/>
      <c r="H149" s="3"/>
      <c r="I149" s="1"/>
      <c r="J149" s="1"/>
      <c r="K149" s="92"/>
      <c r="L149" s="93"/>
      <c r="M149" s="93"/>
      <c r="N149" s="3"/>
      <c r="O149" s="1"/>
      <c r="P149" s="1"/>
      <c r="Q149" s="9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92"/>
      <c r="F150" s="93"/>
      <c r="G150" s="93"/>
      <c r="H150" s="3"/>
      <c r="I150" s="1"/>
      <c r="J150" s="1"/>
      <c r="K150" s="92"/>
      <c r="L150" s="93"/>
      <c r="M150" s="93"/>
      <c r="N150" s="3"/>
      <c r="O150" s="1"/>
      <c r="P150" s="1"/>
      <c r="Q150" s="9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92"/>
      <c r="F151" s="93"/>
      <c r="G151" s="93"/>
      <c r="H151" s="3"/>
      <c r="I151" s="1"/>
      <c r="J151" s="1"/>
      <c r="K151" s="92"/>
      <c r="L151" s="93"/>
      <c r="M151" s="93"/>
      <c r="N151" s="3"/>
      <c r="O151" s="1"/>
      <c r="P151" s="1"/>
      <c r="Q151" s="9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92"/>
      <c r="F152" s="93"/>
      <c r="G152" s="93"/>
      <c r="H152" s="3"/>
      <c r="I152" s="1"/>
      <c r="J152" s="1"/>
      <c r="K152" s="92"/>
      <c r="L152" s="93"/>
      <c r="M152" s="93"/>
      <c r="N152" s="3"/>
      <c r="O152" s="1"/>
      <c r="P152" s="1"/>
      <c r="Q152" s="9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92"/>
      <c r="F153" s="93"/>
      <c r="G153" s="93"/>
      <c r="H153" s="3"/>
      <c r="I153" s="1"/>
      <c r="J153" s="1"/>
      <c r="K153" s="92"/>
      <c r="L153" s="93"/>
      <c r="M153" s="93"/>
      <c r="N153" s="3"/>
      <c r="O153" s="1"/>
      <c r="P153" s="1"/>
      <c r="Q153" s="9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92"/>
      <c r="F154" s="93"/>
      <c r="G154" s="93"/>
      <c r="H154" s="3"/>
      <c r="I154" s="1"/>
      <c r="J154" s="1"/>
      <c r="K154" s="92"/>
      <c r="L154" s="93"/>
      <c r="M154" s="93"/>
      <c r="N154" s="3"/>
      <c r="O154" s="1"/>
      <c r="P154" s="1"/>
      <c r="Q154" s="9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92"/>
      <c r="F155" s="93"/>
      <c r="G155" s="93"/>
      <c r="H155" s="3"/>
      <c r="I155" s="1"/>
      <c r="J155" s="1"/>
      <c r="K155" s="92"/>
      <c r="L155" s="93"/>
      <c r="M155" s="93"/>
      <c r="N155" s="3"/>
      <c r="O155" s="1"/>
      <c r="P155" s="1"/>
      <c r="Q155" s="93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92"/>
      <c r="F156" s="93"/>
      <c r="G156" s="93"/>
      <c r="H156" s="3"/>
      <c r="I156" s="1"/>
      <c r="J156" s="1"/>
      <c r="K156" s="92"/>
      <c r="L156" s="93"/>
      <c r="M156" s="93"/>
      <c r="N156" s="3"/>
      <c r="O156" s="1"/>
      <c r="P156" s="1"/>
      <c r="Q156" s="93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92"/>
      <c r="F157" s="93"/>
      <c r="G157" s="93"/>
      <c r="H157" s="3"/>
      <c r="I157" s="1"/>
      <c r="J157" s="1"/>
      <c r="K157" s="92"/>
      <c r="L157" s="93"/>
      <c r="M157" s="93"/>
      <c r="N157" s="3"/>
      <c r="O157" s="1"/>
      <c r="P157" s="1"/>
      <c r="Q157" s="93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92"/>
      <c r="F158" s="93"/>
      <c r="G158" s="93"/>
      <c r="H158" s="3"/>
      <c r="I158" s="1"/>
      <c r="J158" s="1"/>
      <c r="K158" s="92"/>
      <c r="L158" s="93"/>
      <c r="M158" s="93"/>
      <c r="N158" s="3"/>
      <c r="O158" s="1"/>
      <c r="P158" s="1"/>
      <c r="Q158" s="9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92"/>
      <c r="F159" s="93"/>
      <c r="G159" s="93"/>
      <c r="H159" s="3"/>
      <c r="I159" s="1"/>
      <c r="J159" s="1"/>
      <c r="K159" s="92"/>
      <c r="L159" s="93"/>
      <c r="M159" s="93"/>
      <c r="N159" s="3"/>
      <c r="O159" s="1"/>
      <c r="P159" s="1"/>
      <c r="Q159" s="93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92"/>
      <c r="F160" s="93"/>
      <c r="G160" s="93"/>
      <c r="H160" s="3"/>
      <c r="I160" s="1"/>
      <c r="J160" s="1"/>
      <c r="K160" s="92"/>
      <c r="L160" s="93"/>
      <c r="M160" s="93"/>
      <c r="N160" s="3"/>
      <c r="O160" s="1"/>
      <c r="P160" s="1"/>
      <c r="Q160" s="93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92"/>
      <c r="F161" s="93"/>
      <c r="G161" s="93"/>
      <c r="H161" s="3"/>
      <c r="I161" s="1"/>
      <c r="J161" s="1"/>
      <c r="K161" s="92"/>
      <c r="L161" s="93"/>
      <c r="M161" s="93"/>
      <c r="N161" s="3"/>
      <c r="O161" s="1"/>
      <c r="P161" s="1"/>
      <c r="Q161" s="93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92"/>
      <c r="F162" s="93"/>
      <c r="G162" s="93"/>
      <c r="H162" s="3"/>
      <c r="I162" s="1"/>
      <c r="J162" s="1"/>
      <c r="K162" s="92"/>
      <c r="L162" s="93"/>
      <c r="M162" s="93"/>
      <c r="N162" s="3"/>
      <c r="O162" s="1"/>
      <c r="P162" s="1"/>
      <c r="Q162" s="9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92"/>
      <c r="F163" s="93"/>
      <c r="G163" s="93"/>
      <c r="H163" s="3"/>
      <c r="I163" s="1"/>
      <c r="J163" s="1"/>
      <c r="K163" s="92"/>
      <c r="L163" s="93"/>
      <c r="M163" s="93"/>
      <c r="N163" s="3"/>
      <c r="O163" s="1"/>
      <c r="P163" s="1"/>
      <c r="Q163" s="9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92"/>
      <c r="F164" s="93"/>
      <c r="G164" s="93"/>
      <c r="H164" s="3"/>
      <c r="I164" s="1"/>
      <c r="J164" s="1"/>
      <c r="K164" s="92"/>
      <c r="L164" s="93"/>
      <c r="M164" s="93"/>
      <c r="N164" s="3"/>
      <c r="O164" s="1"/>
      <c r="P164" s="1"/>
      <c r="Q164" s="93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92"/>
      <c r="F165" s="93"/>
      <c r="G165" s="93"/>
      <c r="H165" s="3"/>
      <c r="I165" s="1"/>
      <c r="J165" s="1"/>
      <c r="K165" s="92"/>
      <c r="L165" s="93"/>
      <c r="M165" s="93"/>
      <c r="N165" s="3"/>
      <c r="O165" s="1"/>
      <c r="P165" s="1"/>
      <c r="Q165" s="9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92"/>
      <c r="F166" s="93"/>
      <c r="G166" s="93"/>
      <c r="H166" s="3"/>
      <c r="I166" s="1"/>
      <c r="J166" s="1"/>
      <c r="K166" s="92"/>
      <c r="L166" s="93"/>
      <c r="M166" s="93"/>
      <c r="N166" s="3"/>
      <c r="O166" s="1"/>
      <c r="P166" s="1"/>
      <c r="Q166" s="9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92"/>
      <c r="F167" s="93"/>
      <c r="G167" s="93"/>
      <c r="H167" s="3"/>
      <c r="I167" s="1"/>
      <c r="J167" s="1"/>
      <c r="K167" s="92"/>
      <c r="L167" s="93"/>
      <c r="M167" s="93"/>
      <c r="N167" s="3"/>
      <c r="O167" s="1"/>
      <c r="P167" s="1"/>
      <c r="Q167" s="9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92"/>
      <c r="F168" s="93"/>
      <c r="G168" s="93"/>
      <c r="H168" s="3"/>
      <c r="I168" s="1"/>
      <c r="J168" s="1"/>
      <c r="K168" s="92"/>
      <c r="L168" s="93"/>
      <c r="M168" s="93"/>
      <c r="N168" s="3"/>
      <c r="O168" s="1"/>
      <c r="P168" s="1"/>
      <c r="Q168" s="9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92"/>
      <c r="F169" s="93"/>
      <c r="G169" s="93"/>
      <c r="H169" s="3"/>
      <c r="I169" s="1"/>
      <c r="J169" s="1"/>
      <c r="K169" s="92"/>
      <c r="L169" s="93"/>
      <c r="M169" s="93"/>
      <c r="N169" s="3"/>
      <c r="O169" s="1"/>
      <c r="P169" s="1"/>
      <c r="Q169" s="9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92"/>
      <c r="F170" s="93"/>
      <c r="G170" s="93"/>
      <c r="H170" s="3"/>
      <c r="I170" s="1"/>
      <c r="J170" s="1"/>
      <c r="K170" s="92"/>
      <c r="L170" s="93"/>
      <c r="M170" s="93"/>
      <c r="N170" s="3"/>
      <c r="O170" s="1"/>
      <c r="P170" s="1"/>
      <c r="Q170" s="93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92"/>
      <c r="F171" s="93"/>
      <c r="G171" s="93"/>
      <c r="H171" s="3"/>
      <c r="I171" s="1"/>
      <c r="J171" s="1"/>
      <c r="K171" s="92"/>
      <c r="L171" s="93"/>
      <c r="M171" s="93"/>
      <c r="N171" s="3"/>
      <c r="O171" s="1"/>
      <c r="P171" s="1"/>
      <c r="Q171" s="93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92"/>
      <c r="F172" s="93"/>
      <c r="G172" s="93"/>
      <c r="H172" s="3"/>
      <c r="I172" s="1"/>
      <c r="J172" s="1"/>
      <c r="K172" s="92"/>
      <c r="L172" s="93"/>
      <c r="M172" s="93"/>
      <c r="N172" s="3"/>
      <c r="O172" s="1"/>
      <c r="P172" s="1"/>
      <c r="Q172" s="9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92"/>
      <c r="F173" s="93"/>
      <c r="G173" s="93"/>
      <c r="H173" s="3"/>
      <c r="I173" s="1"/>
      <c r="J173" s="1"/>
      <c r="K173" s="92"/>
      <c r="L173" s="93"/>
      <c r="M173" s="93"/>
      <c r="N173" s="3"/>
      <c r="O173" s="1"/>
      <c r="P173" s="1"/>
      <c r="Q173" s="9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92"/>
      <c r="F174" s="93"/>
      <c r="G174" s="93"/>
      <c r="H174" s="3"/>
      <c r="I174" s="1"/>
      <c r="J174" s="1"/>
      <c r="K174" s="92"/>
      <c r="L174" s="93"/>
      <c r="M174" s="93"/>
      <c r="N174" s="3"/>
      <c r="O174" s="1"/>
      <c r="P174" s="1"/>
      <c r="Q174" s="9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92"/>
      <c r="F175" s="93"/>
      <c r="G175" s="93"/>
      <c r="H175" s="3"/>
      <c r="I175" s="1"/>
      <c r="J175" s="1"/>
      <c r="K175" s="92"/>
      <c r="L175" s="93"/>
      <c r="M175" s="93"/>
      <c r="N175" s="3"/>
      <c r="O175" s="1"/>
      <c r="P175" s="1"/>
      <c r="Q175" s="93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92"/>
      <c r="F176" s="93"/>
      <c r="G176" s="93"/>
      <c r="H176" s="3"/>
      <c r="I176" s="1"/>
      <c r="J176" s="1"/>
      <c r="K176" s="92"/>
      <c r="L176" s="93"/>
      <c r="M176" s="93"/>
      <c r="N176" s="3"/>
      <c r="O176" s="1"/>
      <c r="P176" s="1"/>
      <c r="Q176" s="93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92"/>
      <c r="F177" s="93"/>
      <c r="G177" s="93"/>
      <c r="H177" s="3"/>
      <c r="I177" s="1"/>
      <c r="J177" s="1"/>
      <c r="K177" s="92"/>
      <c r="L177" s="93"/>
      <c r="M177" s="93"/>
      <c r="N177" s="3"/>
      <c r="O177" s="1"/>
      <c r="P177" s="1"/>
      <c r="Q177" s="93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92"/>
      <c r="F178" s="93"/>
      <c r="G178" s="93"/>
      <c r="H178" s="3"/>
      <c r="I178" s="1"/>
      <c r="J178" s="1"/>
      <c r="K178" s="92"/>
      <c r="L178" s="93"/>
      <c r="M178" s="93"/>
      <c r="N178" s="3"/>
      <c r="O178" s="1"/>
      <c r="P178" s="1"/>
      <c r="Q178" s="93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92"/>
      <c r="F179" s="93"/>
      <c r="G179" s="93"/>
      <c r="H179" s="3"/>
      <c r="I179" s="1"/>
      <c r="J179" s="1"/>
      <c r="K179" s="92"/>
      <c r="L179" s="93"/>
      <c r="M179" s="93"/>
      <c r="N179" s="3"/>
      <c r="O179" s="1"/>
      <c r="P179" s="1"/>
      <c r="Q179" s="93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92"/>
      <c r="F180" s="93"/>
      <c r="G180" s="93"/>
      <c r="H180" s="3"/>
      <c r="I180" s="1"/>
      <c r="J180" s="1"/>
      <c r="K180" s="92"/>
      <c r="L180" s="93"/>
      <c r="M180" s="93"/>
      <c r="N180" s="3"/>
      <c r="O180" s="1"/>
      <c r="P180" s="1"/>
      <c r="Q180" s="93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92"/>
      <c r="F181" s="93"/>
      <c r="G181" s="93"/>
      <c r="H181" s="3"/>
      <c r="I181" s="1"/>
      <c r="J181" s="1"/>
      <c r="K181" s="92"/>
      <c r="L181" s="93"/>
      <c r="M181" s="93"/>
      <c r="N181" s="3"/>
      <c r="O181" s="1"/>
      <c r="P181" s="1"/>
      <c r="Q181" s="93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92"/>
      <c r="F182" s="93"/>
      <c r="G182" s="93"/>
      <c r="H182" s="3"/>
      <c r="I182" s="1"/>
      <c r="J182" s="1"/>
      <c r="K182" s="92"/>
      <c r="L182" s="93"/>
      <c r="M182" s="93"/>
      <c r="N182" s="3"/>
      <c r="O182" s="1"/>
      <c r="P182" s="1"/>
      <c r="Q182" s="9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92"/>
      <c r="F183" s="93"/>
      <c r="G183" s="93"/>
      <c r="H183" s="3"/>
      <c r="I183" s="1"/>
      <c r="J183" s="1"/>
      <c r="K183" s="92"/>
      <c r="L183" s="93"/>
      <c r="M183" s="93"/>
      <c r="N183" s="3"/>
      <c r="O183" s="1"/>
      <c r="P183" s="1"/>
      <c r="Q183" s="9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92"/>
      <c r="F184" s="93"/>
      <c r="G184" s="93"/>
      <c r="H184" s="3"/>
      <c r="I184" s="1"/>
      <c r="J184" s="1"/>
      <c r="K184" s="92"/>
      <c r="L184" s="93"/>
      <c r="M184" s="93"/>
      <c r="N184" s="3"/>
      <c r="O184" s="1"/>
      <c r="P184" s="1"/>
      <c r="Q184" s="93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92"/>
      <c r="F185" s="93"/>
      <c r="G185" s="93"/>
      <c r="H185" s="3"/>
      <c r="I185" s="1"/>
      <c r="J185" s="1"/>
      <c r="K185" s="92"/>
      <c r="L185" s="93"/>
      <c r="M185" s="93"/>
      <c r="N185" s="3"/>
      <c r="O185" s="1"/>
      <c r="P185" s="1"/>
      <c r="Q185" s="93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92"/>
      <c r="F186" s="93"/>
      <c r="G186" s="93"/>
      <c r="H186" s="3"/>
      <c r="I186" s="1"/>
      <c r="J186" s="1"/>
      <c r="K186" s="92"/>
      <c r="L186" s="93"/>
      <c r="M186" s="93"/>
      <c r="N186" s="3"/>
      <c r="O186" s="1"/>
      <c r="P186" s="1"/>
      <c r="Q186" s="93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92"/>
      <c r="F187" s="93"/>
      <c r="G187" s="93"/>
      <c r="H187" s="3"/>
      <c r="I187" s="1"/>
      <c r="J187" s="1"/>
      <c r="K187" s="92"/>
      <c r="L187" s="93"/>
      <c r="M187" s="93"/>
      <c r="N187" s="3"/>
      <c r="O187" s="1"/>
      <c r="P187" s="1"/>
      <c r="Q187" s="9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92"/>
      <c r="F188" s="93"/>
      <c r="G188" s="93"/>
      <c r="H188" s="3"/>
      <c r="I188" s="1"/>
      <c r="J188" s="1"/>
      <c r="K188" s="92"/>
      <c r="L188" s="93"/>
      <c r="M188" s="93"/>
      <c r="N188" s="3"/>
      <c r="O188" s="1"/>
      <c r="P188" s="1"/>
      <c r="Q188" s="9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92"/>
      <c r="F189" s="93"/>
      <c r="G189" s="93"/>
      <c r="H189" s="3"/>
      <c r="I189" s="1"/>
      <c r="J189" s="1"/>
      <c r="K189" s="92"/>
      <c r="L189" s="93"/>
      <c r="M189" s="93"/>
      <c r="N189" s="3"/>
      <c r="O189" s="1"/>
      <c r="P189" s="1"/>
      <c r="Q189" s="93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92"/>
      <c r="F190" s="93"/>
      <c r="G190" s="93"/>
      <c r="H190" s="3"/>
      <c r="I190" s="1"/>
      <c r="J190" s="1"/>
      <c r="K190" s="92"/>
      <c r="L190" s="93"/>
      <c r="M190" s="93"/>
      <c r="N190" s="3"/>
      <c r="O190" s="1"/>
      <c r="P190" s="1"/>
      <c r="Q190" s="93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92"/>
      <c r="F191" s="93"/>
      <c r="G191" s="93"/>
      <c r="H191" s="3"/>
      <c r="I191" s="1"/>
      <c r="J191" s="1"/>
      <c r="K191" s="92"/>
      <c r="L191" s="93"/>
      <c r="M191" s="93"/>
      <c r="N191" s="3"/>
      <c r="O191" s="1"/>
      <c r="P191" s="1"/>
      <c r="Q191" s="93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92"/>
      <c r="F192" s="93"/>
      <c r="G192" s="93"/>
      <c r="H192" s="3"/>
      <c r="I192" s="1"/>
      <c r="J192" s="1"/>
      <c r="K192" s="92"/>
      <c r="L192" s="93"/>
      <c r="M192" s="93"/>
      <c r="N192" s="3"/>
      <c r="O192" s="1"/>
      <c r="P192" s="1"/>
      <c r="Q192" s="9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92"/>
      <c r="F193" s="93"/>
      <c r="G193" s="93"/>
      <c r="H193" s="3"/>
      <c r="I193" s="1"/>
      <c r="J193" s="1"/>
      <c r="K193" s="92"/>
      <c r="L193" s="93"/>
      <c r="M193" s="93"/>
      <c r="N193" s="3"/>
      <c r="O193" s="1"/>
      <c r="P193" s="1"/>
      <c r="Q193" s="9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92"/>
      <c r="F194" s="93"/>
      <c r="G194" s="93"/>
      <c r="H194" s="3"/>
      <c r="I194" s="1"/>
      <c r="J194" s="1"/>
      <c r="K194" s="92"/>
      <c r="L194" s="93"/>
      <c r="M194" s="93"/>
      <c r="N194" s="3"/>
      <c r="O194" s="1"/>
      <c r="P194" s="1"/>
      <c r="Q194" s="9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92"/>
      <c r="F195" s="93"/>
      <c r="G195" s="93"/>
      <c r="H195" s="3"/>
      <c r="I195" s="1"/>
      <c r="J195" s="1"/>
      <c r="K195" s="92"/>
      <c r="L195" s="93"/>
      <c r="M195" s="93"/>
      <c r="N195" s="3"/>
      <c r="O195" s="1"/>
      <c r="P195" s="1"/>
      <c r="Q195" s="93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92"/>
      <c r="F196" s="93"/>
      <c r="G196" s="93"/>
      <c r="H196" s="3"/>
      <c r="I196" s="1"/>
      <c r="J196" s="1"/>
      <c r="K196" s="92"/>
      <c r="L196" s="93"/>
      <c r="M196" s="93"/>
      <c r="N196" s="3"/>
      <c r="O196" s="1"/>
      <c r="P196" s="1"/>
      <c r="Q196" s="93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92"/>
      <c r="F197" s="93"/>
      <c r="G197" s="93"/>
      <c r="H197" s="3"/>
      <c r="I197" s="1"/>
      <c r="J197" s="1"/>
      <c r="K197" s="92"/>
      <c r="L197" s="93"/>
      <c r="M197" s="93"/>
      <c r="N197" s="3"/>
      <c r="O197" s="1"/>
      <c r="P197" s="1"/>
      <c r="Q197" s="9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92"/>
      <c r="F198" s="93"/>
      <c r="G198" s="93"/>
      <c r="H198" s="3"/>
      <c r="I198" s="1"/>
      <c r="J198" s="1"/>
      <c r="K198" s="92"/>
      <c r="L198" s="93"/>
      <c r="M198" s="93"/>
      <c r="N198" s="3"/>
      <c r="O198" s="1"/>
      <c r="P198" s="1"/>
      <c r="Q198" s="93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92"/>
      <c r="F199" s="93"/>
      <c r="G199" s="93"/>
      <c r="H199" s="3"/>
      <c r="I199" s="1"/>
      <c r="J199" s="1"/>
      <c r="K199" s="92"/>
      <c r="L199" s="93"/>
      <c r="M199" s="93"/>
      <c r="N199" s="3"/>
      <c r="O199" s="1"/>
      <c r="P199" s="1"/>
      <c r="Q199" s="93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92"/>
      <c r="F200" s="93"/>
      <c r="G200" s="93"/>
      <c r="H200" s="3"/>
      <c r="I200" s="1"/>
      <c r="J200" s="1"/>
      <c r="K200" s="92"/>
      <c r="L200" s="93"/>
      <c r="M200" s="93"/>
      <c r="N200" s="3"/>
      <c r="O200" s="1"/>
      <c r="P200" s="1"/>
      <c r="Q200" s="9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92"/>
      <c r="F201" s="93"/>
      <c r="G201" s="93"/>
      <c r="H201" s="3"/>
      <c r="I201" s="1"/>
      <c r="J201" s="1"/>
      <c r="K201" s="92"/>
      <c r="L201" s="93"/>
      <c r="M201" s="93"/>
      <c r="N201" s="3"/>
      <c r="O201" s="1"/>
      <c r="P201" s="1"/>
      <c r="Q201" s="93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92"/>
      <c r="F202" s="93"/>
      <c r="G202" s="93"/>
      <c r="H202" s="3"/>
      <c r="I202" s="1"/>
      <c r="J202" s="1"/>
      <c r="K202" s="92"/>
      <c r="L202" s="93"/>
      <c r="M202" s="93"/>
      <c r="N202" s="3"/>
      <c r="O202" s="1"/>
      <c r="P202" s="1"/>
      <c r="Q202" s="9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92"/>
      <c r="F203" s="93"/>
      <c r="G203" s="93"/>
      <c r="H203" s="3"/>
      <c r="I203" s="1"/>
      <c r="J203" s="1"/>
      <c r="K203" s="92"/>
      <c r="L203" s="93"/>
      <c r="M203" s="93"/>
      <c r="N203" s="3"/>
      <c r="O203" s="1"/>
      <c r="P203" s="1"/>
      <c r="Q203" s="9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92"/>
      <c r="F204" s="93"/>
      <c r="G204" s="93"/>
      <c r="H204" s="3"/>
      <c r="I204" s="1"/>
      <c r="J204" s="1"/>
      <c r="K204" s="92"/>
      <c r="L204" s="93"/>
      <c r="M204" s="93"/>
      <c r="N204" s="3"/>
      <c r="O204" s="1"/>
      <c r="P204" s="1"/>
      <c r="Q204" s="93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92"/>
      <c r="F205" s="93"/>
      <c r="G205" s="93"/>
      <c r="H205" s="3"/>
      <c r="I205" s="1"/>
      <c r="J205" s="1"/>
      <c r="K205" s="92"/>
      <c r="L205" s="93"/>
      <c r="M205" s="93"/>
      <c r="N205" s="3"/>
      <c r="O205" s="1"/>
      <c r="P205" s="1"/>
      <c r="Q205" s="9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92"/>
      <c r="F206" s="93"/>
      <c r="G206" s="93"/>
      <c r="H206" s="3"/>
      <c r="I206" s="1"/>
      <c r="J206" s="1"/>
      <c r="K206" s="92"/>
      <c r="L206" s="93"/>
      <c r="M206" s="93"/>
      <c r="N206" s="3"/>
      <c r="O206" s="1"/>
      <c r="P206" s="1"/>
      <c r="Q206" s="9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92"/>
      <c r="F207" s="93"/>
      <c r="G207" s="93"/>
      <c r="H207" s="3"/>
      <c r="I207" s="1"/>
      <c r="J207" s="1"/>
      <c r="K207" s="92"/>
      <c r="L207" s="93"/>
      <c r="M207" s="93"/>
      <c r="N207" s="3"/>
      <c r="O207" s="1"/>
      <c r="P207" s="1"/>
      <c r="Q207" s="9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92"/>
      <c r="F208" s="93"/>
      <c r="G208" s="93"/>
      <c r="H208" s="3"/>
      <c r="I208" s="1"/>
      <c r="J208" s="1"/>
      <c r="K208" s="92"/>
      <c r="L208" s="93"/>
      <c r="M208" s="93"/>
      <c r="N208" s="3"/>
      <c r="O208" s="1"/>
      <c r="P208" s="1"/>
      <c r="Q208" s="93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92"/>
      <c r="F209" s="93"/>
      <c r="G209" s="93"/>
      <c r="H209" s="3"/>
      <c r="I209" s="1"/>
      <c r="J209" s="1"/>
      <c r="K209" s="92"/>
      <c r="L209" s="93"/>
      <c r="M209" s="93"/>
      <c r="N209" s="3"/>
      <c r="O209" s="1"/>
      <c r="P209" s="1"/>
      <c r="Q209" s="9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92"/>
      <c r="F210" s="93"/>
      <c r="G210" s="93"/>
      <c r="H210" s="3"/>
      <c r="I210" s="1"/>
      <c r="J210" s="1"/>
      <c r="K210" s="92"/>
      <c r="L210" s="93"/>
      <c r="M210" s="93"/>
      <c r="N210" s="3"/>
      <c r="O210" s="1"/>
      <c r="P210" s="1"/>
      <c r="Q210" s="93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92"/>
      <c r="F211" s="93"/>
      <c r="G211" s="93"/>
      <c r="H211" s="3"/>
      <c r="I211" s="1"/>
      <c r="J211" s="1"/>
      <c r="K211" s="92"/>
      <c r="L211" s="93"/>
      <c r="M211" s="93"/>
      <c r="N211" s="3"/>
      <c r="O211" s="1"/>
      <c r="P211" s="1"/>
      <c r="Q211" s="9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92"/>
      <c r="F212" s="93"/>
      <c r="G212" s="93"/>
      <c r="H212" s="3"/>
      <c r="I212" s="1"/>
      <c r="J212" s="1"/>
      <c r="K212" s="92"/>
      <c r="L212" s="93"/>
      <c r="M212" s="93"/>
      <c r="N212" s="3"/>
      <c r="O212" s="1"/>
      <c r="P212" s="1"/>
      <c r="Q212" s="9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92"/>
      <c r="F213" s="93"/>
      <c r="G213" s="93"/>
      <c r="H213" s="3"/>
      <c r="I213" s="1"/>
      <c r="J213" s="1"/>
      <c r="K213" s="92"/>
      <c r="L213" s="93"/>
      <c r="M213" s="93"/>
      <c r="N213" s="3"/>
      <c r="O213" s="1"/>
      <c r="P213" s="1"/>
      <c r="Q213" s="9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92"/>
      <c r="F214" s="93"/>
      <c r="G214" s="93"/>
      <c r="H214" s="3"/>
      <c r="I214" s="1"/>
      <c r="J214" s="1"/>
      <c r="K214" s="92"/>
      <c r="L214" s="93"/>
      <c r="M214" s="93"/>
      <c r="N214" s="3"/>
      <c r="O214" s="1"/>
      <c r="P214" s="1"/>
      <c r="Q214" s="93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92"/>
      <c r="F215" s="93"/>
      <c r="G215" s="93"/>
      <c r="H215" s="3"/>
      <c r="I215" s="1"/>
      <c r="J215" s="1"/>
      <c r="K215" s="92"/>
      <c r="L215" s="93"/>
      <c r="M215" s="93"/>
      <c r="N215" s="3"/>
      <c r="O215" s="1"/>
      <c r="P215" s="1"/>
      <c r="Q215" s="93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92"/>
      <c r="F216" s="93"/>
      <c r="G216" s="93"/>
      <c r="H216" s="3"/>
      <c r="I216" s="1"/>
      <c r="J216" s="1"/>
      <c r="K216" s="92"/>
      <c r="L216" s="93"/>
      <c r="M216" s="93"/>
      <c r="N216" s="3"/>
      <c r="O216" s="1"/>
      <c r="P216" s="1"/>
      <c r="Q216" s="93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92"/>
      <c r="F217" s="93"/>
      <c r="G217" s="93"/>
      <c r="H217" s="3"/>
      <c r="I217" s="1"/>
      <c r="J217" s="1"/>
      <c r="K217" s="92"/>
      <c r="L217" s="93"/>
      <c r="M217" s="93"/>
      <c r="N217" s="3"/>
      <c r="O217" s="1"/>
      <c r="P217" s="1"/>
      <c r="Q217" s="9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92"/>
      <c r="F218" s="93"/>
      <c r="G218" s="93"/>
      <c r="H218" s="3"/>
      <c r="I218" s="1"/>
      <c r="J218" s="1"/>
      <c r="K218" s="92"/>
      <c r="L218" s="93"/>
      <c r="M218" s="93"/>
      <c r="N218" s="3"/>
      <c r="O218" s="1"/>
      <c r="P218" s="1"/>
      <c r="Q218" s="93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92"/>
      <c r="F219" s="93"/>
      <c r="G219" s="93"/>
      <c r="H219" s="3"/>
      <c r="I219" s="1"/>
      <c r="J219" s="1"/>
      <c r="K219" s="92"/>
      <c r="L219" s="93"/>
      <c r="M219" s="93"/>
      <c r="N219" s="3"/>
      <c r="O219" s="1"/>
      <c r="P219" s="1"/>
      <c r="Q219" s="93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92"/>
      <c r="F220" s="93"/>
      <c r="G220" s="93"/>
      <c r="H220" s="3"/>
      <c r="I220" s="1"/>
      <c r="J220" s="1"/>
      <c r="K220" s="92"/>
      <c r="L220" s="93"/>
      <c r="M220" s="93"/>
      <c r="N220" s="3"/>
      <c r="O220" s="1"/>
      <c r="P220" s="1"/>
      <c r="Q220" s="93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92"/>
      <c r="F221" s="93"/>
      <c r="G221" s="93"/>
      <c r="H221" s="3"/>
      <c r="I221" s="1"/>
      <c r="J221" s="1"/>
      <c r="K221" s="92"/>
      <c r="L221" s="93"/>
      <c r="M221" s="93"/>
      <c r="N221" s="3"/>
      <c r="O221" s="1"/>
      <c r="P221" s="1"/>
      <c r="Q221" s="93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92"/>
      <c r="F222" s="93"/>
      <c r="G222" s="93"/>
      <c r="H222" s="3"/>
      <c r="I222" s="1"/>
      <c r="J222" s="1"/>
      <c r="K222" s="92"/>
      <c r="L222" s="93"/>
      <c r="M222" s="93"/>
      <c r="N222" s="3"/>
      <c r="O222" s="1"/>
      <c r="P222" s="1"/>
      <c r="Q222" s="9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92"/>
      <c r="F223" s="93"/>
      <c r="G223" s="93"/>
      <c r="H223" s="3"/>
      <c r="I223" s="1"/>
      <c r="J223" s="1"/>
      <c r="K223" s="92"/>
      <c r="L223" s="93"/>
      <c r="M223" s="93"/>
      <c r="N223" s="3"/>
      <c r="O223" s="1"/>
      <c r="P223" s="1"/>
      <c r="Q223" s="9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92"/>
      <c r="F224" s="93"/>
      <c r="G224" s="93"/>
      <c r="H224" s="3"/>
      <c r="I224" s="1"/>
      <c r="J224" s="1"/>
      <c r="K224" s="92"/>
      <c r="L224" s="93"/>
      <c r="M224" s="93"/>
      <c r="N224" s="3"/>
      <c r="O224" s="1"/>
      <c r="P224" s="1"/>
      <c r="Q224" s="9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92"/>
      <c r="F225" s="93"/>
      <c r="G225" s="93"/>
      <c r="H225" s="3"/>
      <c r="I225" s="1"/>
      <c r="J225" s="1"/>
      <c r="K225" s="92"/>
      <c r="L225" s="93"/>
      <c r="M225" s="93"/>
      <c r="N225" s="3"/>
      <c r="O225" s="1"/>
      <c r="P225" s="1"/>
      <c r="Q225" s="93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92"/>
      <c r="F226" s="93"/>
      <c r="G226" s="93"/>
      <c r="H226" s="3"/>
      <c r="I226" s="1"/>
      <c r="J226" s="1"/>
      <c r="K226" s="92"/>
      <c r="L226" s="93"/>
      <c r="M226" s="93"/>
      <c r="N226" s="3"/>
      <c r="O226" s="1"/>
      <c r="P226" s="1"/>
      <c r="Q226" s="93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92"/>
      <c r="F227" s="93"/>
      <c r="G227" s="93"/>
      <c r="H227" s="3"/>
      <c r="I227" s="1"/>
      <c r="J227" s="1"/>
      <c r="K227" s="92"/>
      <c r="L227" s="93"/>
      <c r="M227" s="93"/>
      <c r="N227" s="3"/>
      <c r="O227" s="1"/>
      <c r="P227" s="1"/>
      <c r="Q227" s="9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92"/>
      <c r="F228" s="93"/>
      <c r="G228" s="93"/>
      <c r="H228" s="3"/>
      <c r="I228" s="1"/>
      <c r="J228" s="1"/>
      <c r="K228" s="92"/>
      <c r="L228" s="93"/>
      <c r="M228" s="93"/>
      <c r="N228" s="3"/>
      <c r="O228" s="1"/>
      <c r="P228" s="1"/>
      <c r="Q228" s="9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92"/>
      <c r="F229" s="93"/>
      <c r="G229" s="93"/>
      <c r="H229" s="3"/>
      <c r="I229" s="1"/>
      <c r="J229" s="1"/>
      <c r="K229" s="92"/>
      <c r="L229" s="93"/>
      <c r="M229" s="93"/>
      <c r="N229" s="3"/>
      <c r="O229" s="1"/>
      <c r="P229" s="1"/>
      <c r="Q229" s="9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92"/>
      <c r="F230" s="93"/>
      <c r="G230" s="93"/>
      <c r="H230" s="3"/>
      <c r="I230" s="1"/>
      <c r="J230" s="1"/>
      <c r="K230" s="92"/>
      <c r="L230" s="93"/>
      <c r="M230" s="93"/>
      <c r="N230" s="3"/>
      <c r="O230" s="1"/>
      <c r="P230" s="1"/>
      <c r="Q230" s="93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92"/>
      <c r="F231" s="93"/>
      <c r="G231" s="93"/>
      <c r="H231" s="3"/>
      <c r="I231" s="1"/>
      <c r="J231" s="1"/>
      <c r="K231" s="92"/>
      <c r="L231" s="93"/>
      <c r="M231" s="93"/>
      <c r="N231" s="3"/>
      <c r="O231" s="1"/>
      <c r="P231" s="1"/>
      <c r="Q231" s="93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92"/>
      <c r="F232" s="93"/>
      <c r="G232" s="93"/>
      <c r="H232" s="3"/>
      <c r="I232" s="1"/>
      <c r="J232" s="1"/>
      <c r="K232" s="92"/>
      <c r="L232" s="93"/>
      <c r="M232" s="93"/>
      <c r="N232" s="3"/>
      <c r="O232" s="1"/>
      <c r="P232" s="1"/>
      <c r="Q232" s="9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92"/>
      <c r="F233" s="93"/>
      <c r="G233" s="93"/>
      <c r="H233" s="3"/>
      <c r="I233" s="1"/>
      <c r="J233" s="1"/>
      <c r="K233" s="92"/>
      <c r="L233" s="93"/>
      <c r="M233" s="93"/>
      <c r="N233" s="3"/>
      <c r="O233" s="1"/>
      <c r="P233" s="1"/>
      <c r="Q233" s="9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92"/>
      <c r="F234" s="93"/>
      <c r="G234" s="93"/>
      <c r="H234" s="3"/>
      <c r="I234" s="1"/>
      <c r="J234" s="1"/>
      <c r="K234" s="92"/>
      <c r="L234" s="93"/>
      <c r="M234" s="93"/>
      <c r="N234" s="3"/>
      <c r="O234" s="1"/>
      <c r="P234" s="1"/>
      <c r="Q234" s="9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92"/>
      <c r="F235" s="93"/>
      <c r="G235" s="93"/>
      <c r="H235" s="3"/>
      <c r="I235" s="1"/>
      <c r="J235" s="1"/>
      <c r="K235" s="92"/>
      <c r="L235" s="93"/>
      <c r="M235" s="93"/>
      <c r="N235" s="3"/>
      <c r="O235" s="1"/>
      <c r="P235" s="1"/>
      <c r="Q235" s="93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92"/>
      <c r="F236" s="93"/>
      <c r="G236" s="93"/>
      <c r="H236" s="3"/>
      <c r="I236" s="1"/>
      <c r="J236" s="1"/>
      <c r="K236" s="92"/>
      <c r="L236" s="93"/>
      <c r="M236" s="93"/>
      <c r="N236" s="3"/>
      <c r="O236" s="1"/>
      <c r="P236" s="1"/>
      <c r="Q236" s="93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92"/>
      <c r="F237" s="93"/>
      <c r="G237" s="93"/>
      <c r="H237" s="3"/>
      <c r="I237" s="1"/>
      <c r="J237" s="1"/>
      <c r="K237" s="92"/>
      <c r="L237" s="93"/>
      <c r="M237" s="93"/>
      <c r="N237" s="3"/>
      <c r="O237" s="1"/>
      <c r="P237" s="1"/>
      <c r="Q237" s="9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92"/>
      <c r="F238" s="93"/>
      <c r="G238" s="93"/>
      <c r="H238" s="3"/>
      <c r="I238" s="1"/>
      <c r="J238" s="1"/>
      <c r="K238" s="92"/>
      <c r="L238" s="93"/>
      <c r="M238" s="93"/>
      <c r="N238" s="3"/>
      <c r="O238" s="1"/>
      <c r="P238" s="1"/>
      <c r="Q238" s="9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92"/>
      <c r="F239" s="93"/>
      <c r="G239" s="93"/>
      <c r="H239" s="3"/>
      <c r="I239" s="1"/>
      <c r="J239" s="1"/>
      <c r="K239" s="92"/>
      <c r="L239" s="93"/>
      <c r="M239" s="93"/>
      <c r="N239" s="3"/>
      <c r="O239" s="1"/>
      <c r="P239" s="1"/>
      <c r="Q239" s="93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92"/>
      <c r="F240" s="93"/>
      <c r="G240" s="93"/>
      <c r="H240" s="3"/>
      <c r="I240" s="1"/>
      <c r="J240" s="1"/>
      <c r="K240" s="92"/>
      <c r="L240" s="93"/>
      <c r="M240" s="93"/>
      <c r="N240" s="3"/>
      <c r="O240" s="1"/>
      <c r="P240" s="1"/>
      <c r="Q240" s="93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92"/>
      <c r="F241" s="93"/>
      <c r="G241" s="93"/>
      <c r="H241" s="3"/>
      <c r="I241" s="1"/>
      <c r="J241" s="1"/>
      <c r="K241" s="92"/>
      <c r="L241" s="93"/>
      <c r="M241" s="93"/>
      <c r="N241" s="3"/>
      <c r="O241" s="1"/>
      <c r="P241" s="1"/>
      <c r="Q241" s="93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92"/>
      <c r="F242" s="93"/>
      <c r="G242" s="93"/>
      <c r="H242" s="3"/>
      <c r="I242" s="1"/>
      <c r="J242" s="1"/>
      <c r="K242" s="92"/>
      <c r="L242" s="93"/>
      <c r="M242" s="93"/>
      <c r="N242" s="3"/>
      <c r="O242" s="1"/>
      <c r="P242" s="1"/>
      <c r="Q242" s="9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92"/>
      <c r="F243" s="93"/>
      <c r="G243" s="93"/>
      <c r="H243" s="3"/>
      <c r="I243" s="1"/>
      <c r="J243" s="1"/>
      <c r="K243" s="92"/>
      <c r="L243" s="93"/>
      <c r="M243" s="93"/>
      <c r="N243" s="3"/>
      <c r="O243" s="1"/>
      <c r="P243" s="1"/>
      <c r="Q243" s="9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92"/>
      <c r="F244" s="93"/>
      <c r="G244" s="93"/>
      <c r="H244" s="3"/>
      <c r="I244" s="1"/>
      <c r="J244" s="1"/>
      <c r="K244" s="92"/>
      <c r="L244" s="93"/>
      <c r="M244" s="93"/>
      <c r="N244" s="3"/>
      <c r="O244" s="1"/>
      <c r="P244" s="1"/>
      <c r="Q244" s="93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92"/>
      <c r="F245" s="93"/>
      <c r="G245" s="93"/>
      <c r="H245" s="3"/>
      <c r="I245" s="1"/>
      <c r="J245" s="1"/>
      <c r="K245" s="92"/>
      <c r="L245" s="93"/>
      <c r="M245" s="93"/>
      <c r="N245" s="3"/>
      <c r="O245" s="1"/>
      <c r="P245" s="1"/>
      <c r="Q245" s="93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92"/>
      <c r="F246" s="93"/>
      <c r="G246" s="93"/>
      <c r="H246" s="3"/>
      <c r="I246" s="1"/>
      <c r="J246" s="1"/>
      <c r="K246" s="92"/>
      <c r="L246" s="93"/>
      <c r="M246" s="93"/>
      <c r="N246" s="3"/>
      <c r="O246" s="1"/>
      <c r="P246" s="1"/>
      <c r="Q246" s="93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92"/>
      <c r="F247" s="93"/>
      <c r="G247" s="93"/>
      <c r="H247" s="3"/>
      <c r="I247" s="1"/>
      <c r="J247" s="1"/>
      <c r="K247" s="92"/>
      <c r="L247" s="93"/>
      <c r="M247" s="93"/>
      <c r="N247" s="3"/>
      <c r="O247" s="1"/>
      <c r="P247" s="1"/>
      <c r="Q247" s="9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92"/>
      <c r="F248" s="93"/>
      <c r="G248" s="93"/>
      <c r="H248" s="3"/>
      <c r="I248" s="1"/>
      <c r="J248" s="1"/>
      <c r="K248" s="92"/>
      <c r="L248" s="93"/>
      <c r="M248" s="93"/>
      <c r="N248" s="3"/>
      <c r="O248" s="1"/>
      <c r="P248" s="1"/>
      <c r="Q248" s="93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92"/>
      <c r="F249" s="93"/>
      <c r="G249" s="93"/>
      <c r="H249" s="3"/>
      <c r="I249" s="1"/>
      <c r="J249" s="1"/>
      <c r="K249" s="92"/>
      <c r="L249" s="93"/>
      <c r="M249" s="93"/>
      <c r="N249" s="3"/>
      <c r="O249" s="1"/>
      <c r="P249" s="1"/>
      <c r="Q249" s="93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92"/>
      <c r="F250" s="93"/>
      <c r="G250" s="93"/>
      <c r="H250" s="3"/>
      <c r="I250" s="1"/>
      <c r="J250" s="1"/>
      <c r="K250" s="92"/>
      <c r="L250" s="93"/>
      <c r="M250" s="93"/>
      <c r="N250" s="3"/>
      <c r="O250" s="1"/>
      <c r="P250" s="1"/>
      <c r="Q250" s="93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92"/>
      <c r="F251" s="93"/>
      <c r="G251" s="93"/>
      <c r="H251" s="3"/>
      <c r="I251" s="1"/>
      <c r="J251" s="1"/>
      <c r="K251" s="92"/>
      <c r="L251" s="93"/>
      <c r="M251" s="93"/>
      <c r="N251" s="3"/>
      <c r="O251" s="1"/>
      <c r="P251" s="1"/>
      <c r="Q251" s="93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92"/>
      <c r="F252" s="93"/>
      <c r="G252" s="93"/>
      <c r="H252" s="3"/>
      <c r="I252" s="1"/>
      <c r="J252" s="1"/>
      <c r="K252" s="92"/>
      <c r="L252" s="93"/>
      <c r="M252" s="93"/>
      <c r="N252" s="3"/>
      <c r="O252" s="1"/>
      <c r="P252" s="1"/>
      <c r="Q252" s="9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92"/>
      <c r="F253" s="93"/>
      <c r="G253" s="93"/>
      <c r="H253" s="3"/>
      <c r="I253" s="1"/>
      <c r="J253" s="1"/>
      <c r="K253" s="92"/>
      <c r="L253" s="93"/>
      <c r="M253" s="93"/>
      <c r="N253" s="3"/>
      <c r="O253" s="1"/>
      <c r="P253" s="1"/>
      <c r="Q253" s="9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92"/>
      <c r="F254" s="93"/>
      <c r="G254" s="93"/>
      <c r="H254" s="3"/>
      <c r="I254" s="1"/>
      <c r="J254" s="1"/>
      <c r="K254" s="92"/>
      <c r="L254" s="93"/>
      <c r="M254" s="93"/>
      <c r="N254" s="3"/>
      <c r="O254" s="1"/>
      <c r="P254" s="1"/>
      <c r="Q254" s="93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92"/>
      <c r="F255" s="93"/>
      <c r="G255" s="93"/>
      <c r="H255" s="3"/>
      <c r="I255" s="1"/>
      <c r="J255" s="1"/>
      <c r="K255" s="92"/>
      <c r="L255" s="93"/>
      <c r="M255" s="93"/>
      <c r="N255" s="3"/>
      <c r="O255" s="1"/>
      <c r="P255" s="1"/>
      <c r="Q255" s="93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92"/>
      <c r="F256" s="93"/>
      <c r="G256" s="93"/>
      <c r="H256" s="3"/>
      <c r="I256" s="1"/>
      <c r="J256" s="1"/>
      <c r="K256" s="92"/>
      <c r="L256" s="93"/>
      <c r="M256" s="93"/>
      <c r="N256" s="3"/>
      <c r="O256" s="1"/>
      <c r="P256" s="1"/>
      <c r="Q256" s="93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92"/>
      <c r="F257" s="93"/>
      <c r="G257" s="93"/>
      <c r="H257" s="3"/>
      <c r="I257" s="1"/>
      <c r="J257" s="1"/>
      <c r="K257" s="92"/>
      <c r="L257" s="93"/>
      <c r="M257" s="93"/>
      <c r="N257" s="3"/>
      <c r="O257" s="1"/>
      <c r="P257" s="1"/>
      <c r="Q257" s="9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92"/>
      <c r="F258" s="93"/>
      <c r="G258" s="93"/>
      <c r="H258" s="3"/>
      <c r="I258" s="1"/>
      <c r="J258" s="1"/>
      <c r="K258" s="92"/>
      <c r="L258" s="93"/>
      <c r="M258" s="93"/>
      <c r="N258" s="3"/>
      <c r="O258" s="1"/>
      <c r="P258" s="1"/>
      <c r="Q258" s="9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92"/>
      <c r="F259" s="93"/>
      <c r="G259" s="93"/>
      <c r="H259" s="3"/>
      <c r="I259" s="1"/>
      <c r="J259" s="1"/>
      <c r="K259" s="92"/>
      <c r="L259" s="93"/>
      <c r="M259" s="93"/>
      <c r="N259" s="3"/>
      <c r="O259" s="1"/>
      <c r="P259" s="1"/>
      <c r="Q259" s="93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92"/>
      <c r="F260" s="93"/>
      <c r="G260" s="93"/>
      <c r="H260" s="3"/>
      <c r="I260" s="1"/>
      <c r="J260" s="1"/>
      <c r="K260" s="92"/>
      <c r="L260" s="93"/>
      <c r="M260" s="93"/>
      <c r="N260" s="3"/>
      <c r="O260" s="1"/>
      <c r="P260" s="1"/>
      <c r="Q260" s="9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92"/>
      <c r="F261" s="93"/>
      <c r="G261" s="93"/>
      <c r="H261" s="3"/>
      <c r="I261" s="1"/>
      <c r="J261" s="1"/>
      <c r="K261" s="92"/>
      <c r="L261" s="93"/>
      <c r="M261" s="93"/>
      <c r="N261" s="3"/>
      <c r="O261" s="1"/>
      <c r="P261" s="1"/>
      <c r="Q261" s="93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92"/>
      <c r="F262" s="93"/>
      <c r="G262" s="93"/>
      <c r="H262" s="3"/>
      <c r="I262" s="1"/>
      <c r="J262" s="1"/>
      <c r="K262" s="92"/>
      <c r="L262" s="93"/>
      <c r="M262" s="93"/>
      <c r="N262" s="3"/>
      <c r="O262" s="1"/>
      <c r="P262" s="1"/>
      <c r="Q262" s="9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92"/>
      <c r="F263" s="93"/>
      <c r="G263" s="93"/>
      <c r="H263" s="3"/>
      <c r="I263" s="1"/>
      <c r="J263" s="1"/>
      <c r="K263" s="92"/>
      <c r="L263" s="93"/>
      <c r="M263" s="93"/>
      <c r="N263" s="3"/>
      <c r="O263" s="1"/>
      <c r="P263" s="1"/>
      <c r="Q263" s="9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92"/>
      <c r="F264" s="93"/>
      <c r="G264" s="93"/>
      <c r="H264" s="3"/>
      <c r="I264" s="1"/>
      <c r="J264" s="1"/>
      <c r="K264" s="92"/>
      <c r="L264" s="93"/>
      <c r="M264" s="93"/>
      <c r="N264" s="3"/>
      <c r="O264" s="1"/>
      <c r="P264" s="1"/>
      <c r="Q264" s="9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92"/>
      <c r="F265" s="93"/>
      <c r="G265" s="93"/>
      <c r="H265" s="3"/>
      <c r="I265" s="1"/>
      <c r="J265" s="1"/>
      <c r="K265" s="92"/>
      <c r="L265" s="93"/>
      <c r="M265" s="93"/>
      <c r="N265" s="3"/>
      <c r="O265" s="1"/>
      <c r="P265" s="1"/>
      <c r="Q265" s="93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92"/>
      <c r="F266" s="93"/>
      <c r="G266" s="93"/>
      <c r="H266" s="3"/>
      <c r="I266" s="1"/>
      <c r="J266" s="1"/>
      <c r="K266" s="92"/>
      <c r="L266" s="93"/>
      <c r="M266" s="93"/>
      <c r="N266" s="3"/>
      <c r="O266" s="1"/>
      <c r="P266" s="1"/>
      <c r="Q266" s="93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92"/>
      <c r="F267" s="93"/>
      <c r="G267" s="93"/>
      <c r="H267" s="3"/>
      <c r="I267" s="1"/>
      <c r="J267" s="1"/>
      <c r="K267" s="92"/>
      <c r="L267" s="93"/>
      <c r="M267" s="93"/>
      <c r="N267" s="3"/>
      <c r="O267" s="1"/>
      <c r="P267" s="1"/>
      <c r="Q267" s="9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92"/>
      <c r="F268" s="93"/>
      <c r="G268" s="93"/>
      <c r="H268" s="3"/>
      <c r="I268" s="1"/>
      <c r="J268" s="1"/>
      <c r="K268" s="92"/>
      <c r="L268" s="93"/>
      <c r="M268" s="93"/>
      <c r="N268" s="3"/>
      <c r="O268" s="1"/>
      <c r="P268" s="1"/>
      <c r="Q268" s="9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92"/>
      <c r="F269" s="93"/>
      <c r="G269" s="93"/>
      <c r="H269" s="3"/>
      <c r="I269" s="1"/>
      <c r="J269" s="1"/>
      <c r="K269" s="92"/>
      <c r="L269" s="93"/>
      <c r="M269" s="93"/>
      <c r="N269" s="3"/>
      <c r="O269" s="1"/>
      <c r="P269" s="1"/>
      <c r="Q269" s="93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92"/>
      <c r="F270" s="93"/>
      <c r="G270" s="93"/>
      <c r="H270" s="3"/>
      <c r="I270" s="1"/>
      <c r="J270" s="1"/>
      <c r="K270" s="92"/>
      <c r="L270" s="93"/>
      <c r="M270" s="93"/>
      <c r="N270" s="3"/>
      <c r="O270" s="1"/>
      <c r="P270" s="1"/>
      <c r="Q270" s="9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92"/>
      <c r="F271" s="93"/>
      <c r="G271" s="93"/>
      <c r="H271" s="3"/>
      <c r="I271" s="1"/>
      <c r="J271" s="1"/>
      <c r="K271" s="92"/>
      <c r="L271" s="93"/>
      <c r="M271" s="93"/>
      <c r="N271" s="3"/>
      <c r="O271" s="1"/>
      <c r="P271" s="1"/>
      <c r="Q271" s="9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92"/>
      <c r="F272" s="93"/>
      <c r="G272" s="93"/>
      <c r="H272" s="3"/>
      <c r="I272" s="1"/>
      <c r="J272" s="1"/>
      <c r="K272" s="92"/>
      <c r="L272" s="93"/>
      <c r="M272" s="93"/>
      <c r="N272" s="3"/>
      <c r="O272" s="1"/>
      <c r="P272" s="1"/>
      <c r="Q272" s="9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92"/>
      <c r="F273" s="93"/>
      <c r="G273" s="93"/>
      <c r="H273" s="3"/>
      <c r="I273" s="1"/>
      <c r="J273" s="1"/>
      <c r="K273" s="92"/>
      <c r="L273" s="93"/>
      <c r="M273" s="93"/>
      <c r="N273" s="3"/>
      <c r="O273" s="1"/>
      <c r="P273" s="1"/>
      <c r="Q273" s="9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92"/>
      <c r="F274" s="93"/>
      <c r="G274" s="93"/>
      <c r="H274" s="3"/>
      <c r="I274" s="1"/>
      <c r="J274" s="1"/>
      <c r="K274" s="92"/>
      <c r="L274" s="93"/>
      <c r="M274" s="93"/>
      <c r="N274" s="3"/>
      <c r="O274" s="1"/>
      <c r="P274" s="1"/>
      <c r="Q274" s="9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92"/>
      <c r="F275" s="93"/>
      <c r="G275" s="93"/>
      <c r="H275" s="3"/>
      <c r="I275" s="1"/>
      <c r="J275" s="1"/>
      <c r="K275" s="92"/>
      <c r="L275" s="93"/>
      <c r="M275" s="93"/>
      <c r="N275" s="3"/>
      <c r="O275" s="1"/>
      <c r="P275" s="1"/>
      <c r="Q275" s="9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92"/>
      <c r="F276" s="93"/>
      <c r="G276" s="93"/>
      <c r="H276" s="3"/>
      <c r="I276" s="1"/>
      <c r="J276" s="1"/>
      <c r="K276" s="92"/>
      <c r="L276" s="93"/>
      <c r="M276" s="93"/>
      <c r="N276" s="3"/>
      <c r="O276" s="1"/>
      <c r="P276" s="1"/>
      <c r="Q276" s="9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92"/>
      <c r="F277" s="93"/>
      <c r="G277" s="93"/>
      <c r="H277" s="3"/>
      <c r="I277" s="1"/>
      <c r="J277" s="1"/>
      <c r="K277" s="92"/>
      <c r="L277" s="93"/>
      <c r="M277" s="93"/>
      <c r="N277" s="3"/>
      <c r="O277" s="1"/>
      <c r="P277" s="1"/>
      <c r="Q277" s="9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92"/>
      <c r="F278" s="93"/>
      <c r="G278" s="93"/>
      <c r="H278" s="3"/>
      <c r="I278" s="1"/>
      <c r="J278" s="1"/>
      <c r="K278" s="92"/>
      <c r="L278" s="93"/>
      <c r="M278" s="93"/>
      <c r="N278" s="3"/>
      <c r="O278" s="1"/>
      <c r="P278" s="1"/>
      <c r="Q278" s="9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92"/>
      <c r="F279" s="93"/>
      <c r="G279" s="93"/>
      <c r="H279" s="3"/>
      <c r="I279" s="1"/>
      <c r="J279" s="1"/>
      <c r="K279" s="92"/>
      <c r="L279" s="93"/>
      <c r="M279" s="93"/>
      <c r="N279" s="3"/>
      <c r="O279" s="1"/>
      <c r="P279" s="1"/>
      <c r="Q279" s="9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92"/>
      <c r="F280" s="93"/>
      <c r="G280" s="93"/>
      <c r="H280" s="3"/>
      <c r="I280" s="1"/>
      <c r="J280" s="1"/>
      <c r="K280" s="92"/>
      <c r="L280" s="93"/>
      <c r="M280" s="93"/>
      <c r="N280" s="3"/>
      <c r="O280" s="1"/>
      <c r="P280" s="1"/>
      <c r="Q280" s="9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92"/>
      <c r="F281" s="93"/>
      <c r="G281" s="93"/>
      <c r="H281" s="3"/>
      <c r="I281" s="1"/>
      <c r="J281" s="1"/>
      <c r="K281" s="92"/>
      <c r="L281" s="93"/>
      <c r="M281" s="93"/>
      <c r="N281" s="3"/>
      <c r="O281" s="1"/>
      <c r="P281" s="1"/>
      <c r="Q281" s="9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92"/>
      <c r="F282" s="93"/>
      <c r="G282" s="93"/>
      <c r="H282" s="3"/>
      <c r="I282" s="1"/>
      <c r="J282" s="1"/>
      <c r="K282" s="92"/>
      <c r="L282" s="93"/>
      <c r="M282" s="93"/>
      <c r="N282" s="3"/>
      <c r="O282" s="1"/>
      <c r="P282" s="1"/>
      <c r="Q282" s="9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92"/>
      <c r="F283" s="93"/>
      <c r="G283" s="93"/>
      <c r="H283" s="3"/>
      <c r="I283" s="1"/>
      <c r="J283" s="1"/>
      <c r="K283" s="92"/>
      <c r="L283" s="93"/>
      <c r="M283" s="93"/>
      <c r="N283" s="3"/>
      <c r="O283" s="1"/>
      <c r="P283" s="1"/>
      <c r="Q283" s="9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92"/>
      <c r="F284" s="93"/>
      <c r="G284" s="93"/>
      <c r="H284" s="3"/>
      <c r="I284" s="1"/>
      <c r="J284" s="1"/>
      <c r="K284" s="92"/>
      <c r="L284" s="93"/>
      <c r="M284" s="93"/>
      <c r="N284" s="3"/>
      <c r="O284" s="1"/>
      <c r="P284" s="1"/>
      <c r="Q284" s="9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92"/>
      <c r="F285" s="93"/>
      <c r="G285" s="93"/>
      <c r="H285" s="3"/>
      <c r="I285" s="1"/>
      <c r="J285" s="1"/>
      <c r="K285" s="92"/>
      <c r="L285" s="93"/>
      <c r="M285" s="93"/>
      <c r="N285" s="3"/>
      <c r="O285" s="1"/>
      <c r="P285" s="1"/>
      <c r="Q285" s="9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92"/>
      <c r="F286" s="93"/>
      <c r="G286" s="93"/>
      <c r="H286" s="3"/>
      <c r="I286" s="1"/>
      <c r="J286" s="1"/>
      <c r="K286" s="92"/>
      <c r="L286" s="93"/>
      <c r="M286" s="93"/>
      <c r="N286" s="3"/>
      <c r="O286" s="1"/>
      <c r="P286" s="1"/>
      <c r="Q286" s="9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92"/>
      <c r="F287" s="93"/>
      <c r="G287" s="93"/>
      <c r="H287" s="3"/>
      <c r="I287" s="1"/>
      <c r="J287" s="1"/>
      <c r="K287" s="92"/>
      <c r="L287" s="93"/>
      <c r="M287" s="93"/>
      <c r="N287" s="3"/>
      <c r="O287" s="1"/>
      <c r="P287" s="1"/>
      <c r="Q287" s="9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92"/>
      <c r="F288" s="93"/>
      <c r="G288" s="93"/>
      <c r="H288" s="3"/>
      <c r="I288" s="1"/>
      <c r="J288" s="1"/>
      <c r="K288" s="92"/>
      <c r="L288" s="93"/>
      <c r="M288" s="93"/>
      <c r="N288" s="3"/>
      <c r="O288" s="1"/>
      <c r="P288" s="1"/>
      <c r="Q288" s="9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92"/>
      <c r="F289" s="93"/>
      <c r="G289" s="93"/>
      <c r="H289" s="3"/>
      <c r="I289" s="1"/>
      <c r="J289" s="1"/>
      <c r="K289" s="92"/>
      <c r="L289" s="93"/>
      <c r="M289" s="93"/>
      <c r="N289" s="3"/>
      <c r="O289" s="1"/>
      <c r="P289" s="1"/>
      <c r="Q289" s="9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92"/>
      <c r="F290" s="93"/>
      <c r="G290" s="93"/>
      <c r="H290" s="3"/>
      <c r="I290" s="1"/>
      <c r="J290" s="1"/>
      <c r="K290" s="92"/>
      <c r="L290" s="93"/>
      <c r="M290" s="93"/>
      <c r="N290" s="3"/>
      <c r="O290" s="1"/>
      <c r="P290" s="1"/>
      <c r="Q290" s="9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92"/>
      <c r="F291" s="93"/>
      <c r="G291" s="93"/>
      <c r="H291" s="3"/>
      <c r="I291" s="1"/>
      <c r="J291" s="1"/>
      <c r="K291" s="92"/>
      <c r="L291" s="93"/>
      <c r="M291" s="93"/>
      <c r="N291" s="3"/>
      <c r="O291" s="1"/>
      <c r="P291" s="1"/>
      <c r="Q291" s="9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92"/>
      <c r="F292" s="93"/>
      <c r="G292" s="93"/>
      <c r="H292" s="3"/>
      <c r="I292" s="1"/>
      <c r="J292" s="1"/>
      <c r="K292" s="92"/>
      <c r="L292" s="93"/>
      <c r="M292" s="93"/>
      <c r="N292" s="3"/>
      <c r="O292" s="1"/>
      <c r="P292" s="1"/>
      <c r="Q292" s="9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92"/>
      <c r="F293" s="93"/>
      <c r="G293" s="93"/>
      <c r="H293" s="3"/>
      <c r="I293" s="1"/>
      <c r="J293" s="1"/>
      <c r="K293" s="92"/>
      <c r="L293" s="93"/>
      <c r="M293" s="93"/>
      <c r="N293" s="3"/>
      <c r="O293" s="1"/>
      <c r="P293" s="1"/>
      <c r="Q293" s="9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92"/>
      <c r="F294" s="93"/>
      <c r="G294" s="93"/>
      <c r="H294" s="3"/>
      <c r="I294" s="1"/>
      <c r="J294" s="1"/>
      <c r="K294" s="92"/>
      <c r="L294" s="93"/>
      <c r="M294" s="93"/>
      <c r="N294" s="3"/>
      <c r="O294" s="1"/>
      <c r="P294" s="1"/>
      <c r="Q294" s="9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92"/>
      <c r="F295" s="93"/>
      <c r="G295" s="93"/>
      <c r="H295" s="3"/>
      <c r="I295" s="1"/>
      <c r="J295" s="1"/>
      <c r="K295" s="92"/>
      <c r="L295" s="93"/>
      <c r="M295" s="93"/>
      <c r="N295" s="3"/>
      <c r="O295" s="1"/>
      <c r="P295" s="1"/>
      <c r="Q295" s="9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92"/>
      <c r="F296" s="93"/>
      <c r="G296" s="93"/>
      <c r="H296" s="3"/>
      <c r="I296" s="1"/>
      <c r="J296" s="1"/>
      <c r="K296" s="92"/>
      <c r="L296" s="93"/>
      <c r="M296" s="93"/>
      <c r="N296" s="3"/>
      <c r="O296" s="1"/>
      <c r="P296" s="1"/>
      <c r="Q296" s="9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92"/>
      <c r="F297" s="93"/>
      <c r="G297" s="93"/>
      <c r="H297" s="3"/>
      <c r="I297" s="1"/>
      <c r="J297" s="1"/>
      <c r="K297" s="92"/>
      <c r="L297" s="93"/>
      <c r="M297" s="93"/>
      <c r="N297" s="3"/>
      <c r="O297" s="1"/>
      <c r="P297" s="1"/>
      <c r="Q297" s="9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/>
    <row r="299" spans="1:38" ht="15.75" customHeight="1"/>
    <row r="300" spans="1:38" ht="15.75" customHeight="1"/>
    <row r="301" spans="1:38" ht="15.75" customHeight="1"/>
    <row r="302" spans="1:38" ht="15.75" customHeight="1"/>
    <row r="303" spans="1:38" ht="15.75" customHeight="1"/>
    <row r="304" spans="1:3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autoFilter ref="A19:T19"/>
  <mergeCells count="25">
    <mergeCell ref="A93:C93"/>
    <mergeCell ref="E97:F97"/>
    <mergeCell ref="E17:G17"/>
    <mergeCell ref="H17:J17"/>
    <mergeCell ref="A23:C23"/>
    <mergeCell ref="E31:G33"/>
    <mergeCell ref="H31:J33"/>
    <mergeCell ref="E35:G37"/>
    <mergeCell ref="H35:J37"/>
    <mergeCell ref="E84:G86"/>
    <mergeCell ref="H84:J86"/>
    <mergeCell ref="E89:G89"/>
    <mergeCell ref="H89:J89"/>
    <mergeCell ref="A92:C9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Пользователь Windows</cp:lastModifiedBy>
  <cp:lastPrinted>2021-01-14T13:31:00Z</cp:lastPrinted>
  <dcterms:created xsi:type="dcterms:W3CDTF">2021-01-12T12:46:51Z</dcterms:created>
  <dcterms:modified xsi:type="dcterms:W3CDTF">2021-01-14T15:55:34Z</dcterms:modified>
</cp:coreProperties>
</file>