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320" yWindow="600" windowWidth="28340" windowHeight="15680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  <definedName name="_xlnm.Print_Area" localSheetId="1">Реєстр!$B$1:$J$55</definedName>
  </definedName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D39" i="2" l="1"/>
  <c r="D42" i="2"/>
  <c r="J56" i="1"/>
  <c r="G56" i="1"/>
  <c r="G28" i="1"/>
  <c r="M28" i="1"/>
  <c r="Q28" i="1"/>
  <c r="J28" i="1"/>
  <c r="P28" i="1"/>
  <c r="R28" i="1"/>
  <c r="S28" i="1"/>
  <c r="G29" i="1"/>
  <c r="M29" i="1"/>
  <c r="Q29" i="1"/>
  <c r="J29" i="1"/>
  <c r="P29" i="1"/>
  <c r="R29" i="1"/>
  <c r="S29" i="1"/>
  <c r="G30" i="1"/>
  <c r="M30" i="1"/>
  <c r="Q30" i="1"/>
  <c r="J30" i="1"/>
  <c r="P30" i="1"/>
  <c r="R30" i="1"/>
  <c r="S30" i="1"/>
  <c r="G31" i="1"/>
  <c r="M31" i="1"/>
  <c r="Q31" i="1"/>
  <c r="J31" i="1"/>
  <c r="P31" i="1"/>
  <c r="R31" i="1"/>
  <c r="S31" i="1"/>
  <c r="G32" i="1"/>
  <c r="M32" i="1"/>
  <c r="Q32" i="1"/>
  <c r="J32" i="1"/>
  <c r="P32" i="1"/>
  <c r="R32" i="1"/>
  <c r="S32" i="1"/>
  <c r="G33" i="1"/>
  <c r="M33" i="1"/>
  <c r="Q33" i="1"/>
  <c r="J33" i="1"/>
  <c r="P33" i="1"/>
  <c r="R33" i="1"/>
  <c r="S33" i="1"/>
  <c r="G34" i="1"/>
  <c r="M34" i="1"/>
  <c r="Q34" i="1"/>
  <c r="J34" i="1"/>
  <c r="P34" i="1"/>
  <c r="R34" i="1"/>
  <c r="S34" i="1"/>
  <c r="G35" i="1"/>
  <c r="M35" i="1"/>
  <c r="Q35" i="1"/>
  <c r="J35" i="1"/>
  <c r="P35" i="1"/>
  <c r="R35" i="1"/>
  <c r="S35" i="1"/>
  <c r="G36" i="1"/>
  <c r="M36" i="1"/>
  <c r="Q36" i="1"/>
  <c r="J36" i="1"/>
  <c r="P36" i="1"/>
  <c r="R36" i="1"/>
  <c r="S36" i="1"/>
  <c r="G37" i="1"/>
  <c r="M37" i="1"/>
  <c r="Q37" i="1"/>
  <c r="J37" i="1"/>
  <c r="P37" i="1"/>
  <c r="R37" i="1"/>
  <c r="S37" i="1"/>
  <c r="G38" i="1"/>
  <c r="M38" i="1"/>
  <c r="Q38" i="1"/>
  <c r="J38" i="1"/>
  <c r="P38" i="1"/>
  <c r="R38" i="1"/>
  <c r="S38" i="1"/>
  <c r="J39" i="1"/>
  <c r="P39" i="1"/>
  <c r="R39" i="1"/>
  <c r="P41" i="1"/>
  <c r="R41" i="1"/>
  <c r="P42" i="1"/>
  <c r="R42" i="1"/>
  <c r="P43" i="1"/>
  <c r="R43" i="1"/>
  <c r="R40" i="1"/>
  <c r="P45" i="1"/>
  <c r="R45" i="1"/>
  <c r="P46" i="1"/>
  <c r="R46" i="1"/>
  <c r="P47" i="1"/>
  <c r="R47" i="1"/>
  <c r="R44" i="1"/>
  <c r="G39" i="1"/>
  <c r="M39" i="1"/>
  <c r="Q39" i="1"/>
  <c r="I28" i="2"/>
  <c r="M27" i="1"/>
  <c r="P21" i="1"/>
  <c r="M21" i="1"/>
  <c r="F46" i="2"/>
  <c r="F39" i="2"/>
  <c r="G39" i="2"/>
  <c r="H39" i="2"/>
  <c r="I39" i="2"/>
  <c r="J39" i="2"/>
  <c r="F43" i="2"/>
  <c r="I42" i="2"/>
  <c r="I43" i="2"/>
  <c r="F51" i="2"/>
  <c r="I51" i="2"/>
  <c r="F47" i="2"/>
  <c r="I46" i="2"/>
  <c r="I47" i="2"/>
  <c r="I16" i="2"/>
  <c r="F53" i="2"/>
  <c r="I53" i="2"/>
  <c r="D17" i="2"/>
  <c r="D20" i="2"/>
  <c r="D51" i="2"/>
  <c r="D47" i="2"/>
  <c r="D43" i="2"/>
  <c r="D53" i="2"/>
  <c r="I20" i="2"/>
  <c r="F20" i="2"/>
  <c r="P89" i="1"/>
  <c r="P90" i="1"/>
  <c r="J90" i="1"/>
  <c r="G90" i="1"/>
  <c r="R89" i="1"/>
  <c r="R90" i="1"/>
  <c r="M89" i="1"/>
  <c r="M90" i="1"/>
  <c r="J87" i="1"/>
  <c r="G87" i="1"/>
  <c r="P86" i="1"/>
  <c r="R86" i="1"/>
  <c r="M86" i="1"/>
  <c r="Q86" i="1"/>
  <c r="S86" i="1"/>
  <c r="M85" i="1"/>
  <c r="Q85" i="1"/>
  <c r="P85" i="1"/>
  <c r="R85" i="1"/>
  <c r="R87" i="1"/>
  <c r="M87" i="1"/>
  <c r="G80" i="1"/>
  <c r="G81" i="1"/>
  <c r="G82" i="1"/>
  <c r="G83" i="1"/>
  <c r="P82" i="1"/>
  <c r="M82" i="1"/>
  <c r="J82" i="1"/>
  <c r="R82" i="1"/>
  <c r="Q82" i="1"/>
  <c r="S82" i="1"/>
  <c r="P81" i="1"/>
  <c r="M81" i="1"/>
  <c r="M80" i="1"/>
  <c r="M83" i="1"/>
  <c r="J81" i="1"/>
  <c r="R81" i="1"/>
  <c r="Q81" i="1"/>
  <c r="S81" i="1"/>
  <c r="P80" i="1"/>
  <c r="P83" i="1"/>
  <c r="J80" i="1"/>
  <c r="J83" i="1"/>
  <c r="Q80" i="1"/>
  <c r="G75" i="1"/>
  <c r="G76" i="1"/>
  <c r="G77" i="1"/>
  <c r="G78" i="1"/>
  <c r="P77" i="1"/>
  <c r="M77" i="1"/>
  <c r="J77" i="1"/>
  <c r="R77" i="1"/>
  <c r="Q77" i="1"/>
  <c r="P76" i="1"/>
  <c r="M76" i="1"/>
  <c r="M75" i="1"/>
  <c r="M78" i="1"/>
  <c r="J76" i="1"/>
  <c r="R76" i="1"/>
  <c r="Q76" i="1"/>
  <c r="P75" i="1"/>
  <c r="P78" i="1"/>
  <c r="J75" i="1"/>
  <c r="J78" i="1"/>
  <c r="Q75" i="1"/>
  <c r="G70" i="1"/>
  <c r="G71" i="1"/>
  <c r="G72" i="1"/>
  <c r="G73" i="1"/>
  <c r="P72" i="1"/>
  <c r="M72" i="1"/>
  <c r="J72" i="1"/>
  <c r="R72" i="1"/>
  <c r="Q72" i="1"/>
  <c r="S72" i="1"/>
  <c r="P71" i="1"/>
  <c r="M71" i="1"/>
  <c r="M70" i="1"/>
  <c r="M73" i="1"/>
  <c r="J71" i="1"/>
  <c r="R71" i="1"/>
  <c r="Q71" i="1"/>
  <c r="S71" i="1"/>
  <c r="P70" i="1"/>
  <c r="P73" i="1"/>
  <c r="J70" i="1"/>
  <c r="J73" i="1"/>
  <c r="Q70" i="1"/>
  <c r="G65" i="1"/>
  <c r="G66" i="1"/>
  <c r="G67" i="1"/>
  <c r="G68" i="1"/>
  <c r="P67" i="1"/>
  <c r="M67" i="1"/>
  <c r="J67" i="1"/>
  <c r="R67" i="1"/>
  <c r="Q67" i="1"/>
  <c r="P66" i="1"/>
  <c r="M66" i="1"/>
  <c r="M65" i="1"/>
  <c r="M68" i="1"/>
  <c r="J66" i="1"/>
  <c r="R66" i="1"/>
  <c r="Q66" i="1"/>
  <c r="P65" i="1"/>
  <c r="P68" i="1"/>
  <c r="J65" i="1"/>
  <c r="J68" i="1"/>
  <c r="Q65" i="1"/>
  <c r="P62" i="1"/>
  <c r="M62" i="1"/>
  <c r="J62" i="1"/>
  <c r="R62" i="1"/>
  <c r="G62" i="1"/>
  <c r="Q62" i="1"/>
  <c r="P61" i="1"/>
  <c r="M61" i="1"/>
  <c r="J61" i="1"/>
  <c r="R61" i="1"/>
  <c r="G61" i="1"/>
  <c r="Q61" i="1"/>
  <c r="P60" i="1"/>
  <c r="M60" i="1"/>
  <c r="J60" i="1"/>
  <c r="R60" i="1"/>
  <c r="G60" i="1"/>
  <c r="Q60" i="1"/>
  <c r="P59" i="1"/>
  <c r="P63" i="1"/>
  <c r="M59" i="1"/>
  <c r="M63" i="1"/>
  <c r="J59" i="1"/>
  <c r="J63" i="1"/>
  <c r="G59" i="1"/>
  <c r="G63" i="1"/>
  <c r="P56" i="1"/>
  <c r="R56" i="1"/>
  <c r="M56" i="1"/>
  <c r="Q56" i="1"/>
  <c r="P55" i="1"/>
  <c r="M55" i="1"/>
  <c r="J55" i="1"/>
  <c r="J54" i="1"/>
  <c r="J57" i="1"/>
  <c r="G55" i="1"/>
  <c r="Q55" i="1"/>
  <c r="P54" i="1"/>
  <c r="M54" i="1"/>
  <c r="R54" i="1"/>
  <c r="G54" i="1"/>
  <c r="P51" i="1"/>
  <c r="M51" i="1"/>
  <c r="J51" i="1"/>
  <c r="R51" i="1"/>
  <c r="G51" i="1"/>
  <c r="Q51" i="1"/>
  <c r="P50" i="1"/>
  <c r="P52" i="1"/>
  <c r="M50" i="1"/>
  <c r="M52" i="1"/>
  <c r="J50" i="1"/>
  <c r="J52" i="1"/>
  <c r="G50" i="1"/>
  <c r="M47" i="1"/>
  <c r="Q47" i="1"/>
  <c r="M46" i="1"/>
  <c r="Q46" i="1"/>
  <c r="S46" i="1"/>
  <c r="P44" i="1"/>
  <c r="M45" i="1"/>
  <c r="Q45" i="1"/>
  <c r="M44" i="1"/>
  <c r="M43" i="1"/>
  <c r="Q43" i="1"/>
  <c r="S43" i="1"/>
  <c r="M42" i="1"/>
  <c r="Q42" i="1"/>
  <c r="P40" i="1"/>
  <c r="M41" i="1"/>
  <c r="Q41" i="1"/>
  <c r="M40" i="1"/>
  <c r="P27" i="1"/>
  <c r="J27" i="1"/>
  <c r="J26" i="1"/>
  <c r="J48" i="1"/>
  <c r="G27" i="1"/>
  <c r="G26" i="1"/>
  <c r="G48" i="1"/>
  <c r="P22" i="1"/>
  <c r="M22" i="1"/>
  <c r="J22" i="1"/>
  <c r="G22" i="1"/>
  <c r="R21" i="1"/>
  <c r="R22" i="1"/>
  <c r="Q21" i="1"/>
  <c r="Q22" i="1"/>
  <c r="P57" i="1"/>
  <c r="M57" i="1"/>
  <c r="S56" i="1"/>
  <c r="G57" i="1"/>
  <c r="G52" i="1"/>
  <c r="G91" i="1"/>
  <c r="G93" i="1"/>
  <c r="Q50" i="1"/>
  <c r="Q52" i="1"/>
  <c r="J91" i="1"/>
  <c r="J93" i="1"/>
  <c r="P26" i="1"/>
  <c r="P48" i="1"/>
  <c r="S39" i="1"/>
  <c r="M26" i="1"/>
  <c r="M48" i="1"/>
  <c r="Q27" i="1"/>
  <c r="S21" i="1"/>
  <c r="S22" i="1"/>
  <c r="Q40" i="1"/>
  <c r="S41" i="1"/>
  <c r="Q73" i="1"/>
  <c r="S42" i="1"/>
  <c r="Q44" i="1"/>
  <c r="S45" i="1"/>
  <c r="S51" i="1"/>
  <c r="R75" i="1"/>
  <c r="S75" i="1"/>
  <c r="Q78" i="1"/>
  <c r="S76" i="1"/>
  <c r="S77" i="1"/>
  <c r="S85" i="1"/>
  <c r="S87" i="1"/>
  <c r="R55" i="1"/>
  <c r="S55" i="1"/>
  <c r="Q83" i="1"/>
  <c r="S47" i="1"/>
  <c r="R57" i="1"/>
  <c r="S60" i="1"/>
  <c r="S61" i="1"/>
  <c r="S62" i="1"/>
  <c r="R65" i="1"/>
  <c r="S65" i="1"/>
  <c r="S66" i="1"/>
  <c r="S67" i="1"/>
  <c r="S68" i="1"/>
  <c r="Q68" i="1"/>
  <c r="R50" i="1"/>
  <c r="R52" i="1"/>
  <c r="Q54" i="1"/>
  <c r="Q59" i="1"/>
  <c r="R68" i="1"/>
  <c r="R70" i="1"/>
  <c r="R73" i="1"/>
  <c r="R78" i="1"/>
  <c r="R80" i="1"/>
  <c r="R83" i="1"/>
  <c r="P87" i="1"/>
  <c r="R27" i="1"/>
  <c r="R26" i="1"/>
  <c r="R48" i="1"/>
  <c r="R59" i="1"/>
  <c r="R63" i="1"/>
  <c r="Q87" i="1"/>
  <c r="Q89" i="1"/>
  <c r="M91" i="1"/>
  <c r="M93" i="1"/>
  <c r="R91" i="1"/>
  <c r="R93" i="1"/>
  <c r="S50" i="1"/>
  <c r="S52" i="1"/>
  <c r="S44" i="1"/>
  <c r="P91" i="1"/>
  <c r="P93" i="1"/>
  <c r="Q26" i="1"/>
  <c r="Q48" i="1"/>
  <c r="S59" i="1"/>
  <c r="S63" i="1"/>
  <c r="Q63" i="1"/>
  <c r="S40" i="1"/>
  <c r="S80" i="1"/>
  <c r="S83" i="1"/>
  <c r="Q90" i="1"/>
  <c r="S89" i="1"/>
  <c r="S90" i="1"/>
  <c r="S54" i="1"/>
  <c r="S57" i="1"/>
  <c r="Q57" i="1"/>
  <c r="S27" i="1"/>
  <c r="S26" i="1"/>
  <c r="S70" i="1"/>
  <c r="S73" i="1"/>
  <c r="S78" i="1"/>
  <c r="S48" i="1"/>
  <c r="S91" i="1"/>
  <c r="S93" i="1"/>
  <c r="Q91" i="1"/>
  <c r="Q93" i="1"/>
</calcChain>
</file>

<file path=xl/sharedStrings.xml><?xml version="1.0" encoding="utf-8"?>
<sst xmlns="http://schemas.openxmlformats.org/spreadsheetml/2006/main" count="382" uniqueCount="229">
  <si>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</si>
  <si>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</si>
  <si>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</si>
  <si>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</si>
  <si>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</si>
  <si>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</si>
  <si>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</si>
  <si>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</si>
  <si>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</si>
  <si>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</si>
  <si>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</si>
  <si>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</si>
  <si>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</si>
  <si>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</si>
  <si>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</si>
  <si>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</si>
  <si>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</si>
  <si>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</si>
  <si>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</si>
  <si>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</si>
  <si>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</si>
  <si>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</si>
  <si>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</si>
  <si>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</si>
  <si>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</si>
  <si>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</si>
  <si>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</si>
  <si>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</si>
  <si>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</si>
  <si>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</si>
  <si>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</si>
  <si>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</si>
  <si>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</si>
  <si>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</si>
  <si>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</si>
  <si>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</si>
  <si>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</si>
  <si>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</si>
  <si>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</si>
  <si>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</si>
  <si>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</si>
  <si>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</si>
  <si>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</si>
  <si>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</si>
  <si>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</si>
  <si>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</si>
  <si>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</si>
  <si>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</si>
  <si>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</si>
  <si>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</si>
  <si>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</si>
  <si>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</si>
  <si>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</si>
  <si>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</si>
  <si>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</si>
  <si>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</si>
  <si>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</si>
  <si>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</si>
  <si>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</si>
  <si>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</si>
  <si>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</si>
  <si>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</si>
  <si>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</si>
  <si>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</si>
  <si>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</si>
  <si>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</si>
  <si>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</si>
  <si>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</si>
  <si>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</si>
  <si>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</si>
  <si>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</si>
  <si>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</si>
  <si>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</si>
  <si>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</si>
  <si>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</si>
  <si>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</si>
  <si>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</si>
  <si>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</si>
  <si>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</si>
  <si>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</si>
  <si>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</si>
  <si>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</si>
  <si>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</si>
  <si>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</si>
  <si>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</si>
  <si>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</si>
  <si>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</si>
  <si>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</si>
  <si>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</si>
  <si>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</si>
  <si>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</si>
  <si>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</si>
  <si>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</si>
  <si>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</si>
  <si>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</si>
  <si>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</si>
  <si>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</si>
  <si>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</si>
  <si>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</si>
  <si>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</si>
  <si>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</si>
  <si>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</si>
  <si>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</si>
  <si>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</si>
  <si>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</si>
  <si>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</si>
  <si>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</si>
  <si>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</si>
  <si>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</si>
  <si>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</si>
  <si>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</si>
  <si>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</si>
  <si>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</si>
  <si>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</si>
  <si>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</si>
  <si>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</si>
  <si>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</si>
  <si>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</si>
  <si>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</si>
  <si>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</si>
  <si>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</si>
  <si>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</si>
  <si>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</si>
  <si>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</si>
  <si>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</si>
  <si>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</si>
  <si>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</si>
  <si>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</si>
  <si>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</si>
  <si>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</si>
  <si>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</si>
  <si>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</si>
  <si>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</si>
  <si>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</si>
  <si>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</si>
  <si>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</si>
  <si>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</si>
  <si>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</si>
  <si>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</si>
  <si>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</si>
  <si>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</si>
  <si>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</si>
  <si>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</si>
  <si>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</si>
  <si>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</si>
  <si>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</si>
  <si>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</si>
  <si>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"31" грудня 2020 року</t>
  </si>
  <si>
    <t xml:space="preserve">за проектом інституційної підтримки 3INST31-22849 </t>
  </si>
  <si>
    <t>у період з 01 серпня 2020 року по 31 грудня 2020 року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</si>
  <si>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</si>
  <si>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</si>
  <si>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</si>
  <si>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</si>
  <si>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</si>
  <si>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</si>
  <si>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</si>
  <si>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</si>
  <si>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</si>
  <si>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</si>
  <si>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Оплата праці штатних працівників</t>
  </si>
  <si>
    <t>Любий А.Л. директор</t>
  </si>
  <si>
    <t>Лобоха Т.Г. бухгалтер</t>
  </si>
  <si>
    <t>Слюсар Л.А. менеджер із звязку з громад.</t>
  </si>
  <si>
    <t>Жук О.І. артист ансамблю</t>
  </si>
  <si>
    <t>Гуляк С.О. артист ансамблю</t>
  </si>
  <si>
    <t>Гуляк В.О. артист ансамблю</t>
  </si>
  <si>
    <t>Хома М.С. артист вокаліст</t>
  </si>
  <si>
    <t>Либа С.І.     звукорежесер</t>
  </si>
  <si>
    <t>Кулик Р.М    водій автотранспортного засобу</t>
  </si>
  <si>
    <t>Трандашир В.М. прибралиниця офісних приміщень</t>
  </si>
  <si>
    <t xml:space="preserve">Всього по статті 1 </t>
  </si>
  <si>
    <t>Соціальні внески</t>
  </si>
  <si>
    <t>Соціальні внески з оплати праці</t>
  </si>
  <si>
    <t>Всього по статті 2</t>
  </si>
  <si>
    <t>3.3.</t>
  </si>
  <si>
    <t>Всього по статті 3</t>
  </si>
  <si>
    <t>9.1.</t>
  </si>
  <si>
    <t>Всього по статті 9</t>
  </si>
  <si>
    <t>ТОВ "Віліана" (32344070)</t>
  </si>
  <si>
    <t>Договір №7 від 31.08.2018 р. ; Додаткова угода №1 від 28.09.2018 р.</t>
  </si>
  <si>
    <t>№977 від 30.10.2020; №1003 від 13.11.2020</t>
  </si>
  <si>
    <t xml:space="preserve">№983 від 30.10.2020 ; №985 від 30.10.2020; №997 від 03.11.2020; №1002 від 13.11.2020; №1027 від 02.12.2020 </t>
  </si>
  <si>
    <t>ТОВ "Аудиторська компанія "Центр професійного аудиту" (33307726)</t>
  </si>
  <si>
    <t>Договір №3-ЗНВ від 06.11.2020 р.</t>
  </si>
  <si>
    <t xml:space="preserve">№1025 від 30.11.2020 </t>
  </si>
  <si>
    <t>№980 від 30.10.2020; №986 від 02.11.2020; №1008 від 20.11.2020; №1017 від 25.11.2020; №1029 від 02.12.2020; №1048 від 14.12.2020;  №1062 від 18.12.2020; №1071 від 24.12.2020; №1076 від 24.12.2020</t>
  </si>
  <si>
    <t>Недашківська М.В. аналітик комп'ютерних комунікацій</t>
  </si>
  <si>
    <t>Хома О.С. оператор інформаційно-комунікаційних мереж</t>
  </si>
  <si>
    <t>Акт №33 від 30.06.2020; Акт №40 від 21.07.2020</t>
  </si>
  <si>
    <t>Акт №43 від 31.08.2020; Акт №53 від 30.09.2020; Акт №57 від 31.10.2020;Акт №62 від 30.11.2020; Акт №77 від 31.12.2020</t>
  </si>
  <si>
    <t>Договір №7 від 31.08.2018 р. ; Додаткова угода №1 від 28.09.2018 р.; Додаткова угода №2 від 10.09.2020</t>
  </si>
  <si>
    <t>Акт №1020 від 31.12.2020</t>
  </si>
  <si>
    <t>Відомості розподілу витрат від 30.10.2020; від 02.11.20; від 19.11.20; від 25.11.20;  від 02.12.20;  від 14.12.20;  від 18.12.20; від 24.12.20;  від 24.12.20; від 30.12.2020;        №978 від 30.10.2020; №979 від 30.10.2020; №980 від 30.10.2020; №987 від 02.11.2020; №987 від 02.11.2020; №989 від 02.11.2020; №1007 від 20.11.2020; №1008 від 20.11.2020; №1011 від 20.11.2020; №1016 від 25.11.2020; №1017 від 25.11.2020; №1017 від 25.11.2020; №1029 від 02.12.2020; №1029 від 02.12.2020; №1028 від 02.12.2020; №1048 від 14.12.2020; №1048 від 14.12.2020; №1048 від 14.12.2020; №1062/1 від 18.12.2020; №1062/2 від 18.12.2020; №1062/3 від 18.12.2020; №1070 від 24.12.2020; №1071/1 від 24.12.2020; №1071/2 від 24.12.2020; №1076/1 від 24.12.2020; №1076/2 від 24.12.2020; №1075 від 24.12.2020</t>
  </si>
  <si>
    <t>Розрахунков-платіжні відомості № 9 від 30.09.2020; №11 від 31.10.2020; №13 від 30.11.2020 (зарплата); №12 від 30.11.2020 (премія за серпень); №17 від 30.12.2020</t>
  </si>
  <si>
    <t>Додаток № 4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</si>
  <si>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</si>
  <si>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</si>
  <si>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</si>
  <si>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</si>
  <si>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</si>
  <si>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</si>
  <si>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</si>
  <si>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</si>
  <si>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</si>
  <si>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</si>
  <si>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Потапенко А.Ю. дизайнер графічних робіт</t>
  </si>
  <si>
    <t>Недашківська М.В. аналітик комп. Комунікацій</t>
  </si>
  <si>
    <t>Либа С.І.     звукорежисер</t>
  </si>
  <si>
    <t>Трандашир В.М. прибральниця офісних приміщень</t>
  </si>
  <si>
    <t>м. Київ, вулиця Стрілецька 4-6 (четвертий поверх); 162,9 кв.м.</t>
  </si>
  <si>
    <t>Директор</t>
  </si>
  <si>
    <t xml:space="preserve">Любий  А.Л. </t>
  </si>
  <si>
    <t>Повна назва організації Грантоотримувача:     ТОВАРИСТВО З ОБМЕЖЕНОЮ ВІДПОВІДАЛЬНІСТЮ "ДЗІДЗІДЗІ"</t>
  </si>
  <si>
    <t>№ 3INST31-22849 від "21" жовтня 2020 року</t>
  </si>
  <si>
    <t>Любий Андрій Любомирович (3321402174)</t>
  </si>
  <si>
    <t xml:space="preserve">Лобоха Тетяна Григорівна (2069514200) </t>
  </si>
  <si>
    <t xml:space="preserve"> Потапенко Аліна Юріївна (3485015420)</t>
  </si>
  <si>
    <t>Слюсар Лілія Андріївна (3236212743)</t>
  </si>
  <si>
    <t>Недашківська Марина Володимирівна (3086010681)</t>
  </si>
  <si>
    <t>Жук Орест Ігорович (3198005239)</t>
  </si>
  <si>
    <t>Гуляк Сергій Олександрович (3121021630)</t>
  </si>
  <si>
    <t>Гуляк Володимир Олександрович (3238210337)</t>
  </si>
  <si>
    <t>Хома Михайло Степанович (3063907796)</t>
  </si>
  <si>
    <t>Либа Сергій Іванович (2921204817)</t>
  </si>
  <si>
    <t xml:space="preserve">Кулик Роман Михайлович (2795707575) </t>
  </si>
  <si>
    <t>Трандашир Валентина Михайлівна (2524011784)</t>
  </si>
  <si>
    <t>Хома Олеся Степанівна (3017910443)</t>
  </si>
  <si>
    <t>Орендна плата за офісне приміщення 162,9 кв.метри за адресою: 01001, м.Київ, вул. Стрілецька, 4-6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</si>
</sst>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9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indexed="64"/>
      </patternFill>
    </fill>
  </fills>
  <borders count="9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0" fillId="0" borderId="0" xfId="0" applyFont="1" applyAlignment="1"/>
    <xf numFmtId="49" fontId="0" fillId="0" borderId="62" xfId="0" applyNumberFormat="1" applyFont="1" applyBorder="1" applyAlignment="1">
      <alignment horizontal="center" wrapText="1"/>
    </xf>
    <xf numFmtId="49" fontId="25" fillId="0" borderId="62" xfId="0" applyNumberFormat="1" applyFont="1" applyBorder="1" applyAlignment="1">
      <alignment horizontal="center" wrapText="1"/>
    </xf>
    <xf numFmtId="0" fontId="0" fillId="0" borderId="45" xfId="0" applyFont="1" applyBorder="1" applyAlignment="1">
      <alignment wrapText="1"/>
    </xf>
    <xf numFmtId="166" fontId="26" fillId="0" borderId="81" xfId="0" applyNumberFormat="1" applyFont="1" applyBorder="1" applyAlignment="1">
      <alignment vertical="top" wrapText="1"/>
    </xf>
    <xf numFmtId="4" fontId="0" fillId="0" borderId="45" xfId="0" applyNumberFormat="1" applyFont="1" applyBorder="1"/>
    <xf numFmtId="4" fontId="26" fillId="0" borderId="81" xfId="0" applyNumberFormat="1" applyFont="1" applyBorder="1" applyAlignment="1">
      <alignment horizontal="center" vertical="top" wrapText="1"/>
    </xf>
    <xf numFmtId="49" fontId="0" fillId="0" borderId="62" xfId="0" applyNumberFormat="1" applyFont="1" applyBorder="1" applyAlignment="1">
      <alignment horizontal="right" wrapText="1"/>
    </xf>
    <xf numFmtId="49" fontId="0" fillId="7" borderId="83" xfId="0" applyNumberFormat="1" applyFont="1" applyFill="1" applyBorder="1" applyAlignment="1">
      <alignment horizontal="right" wrapText="1"/>
    </xf>
    <xf numFmtId="0" fontId="25" fillId="7" borderId="84" xfId="0" applyFont="1" applyFill="1" applyBorder="1" applyAlignment="1">
      <alignment wrapText="1"/>
    </xf>
    <xf numFmtId="4" fontId="0" fillId="7" borderId="84" xfId="0" applyNumberFormat="1" applyFont="1" applyFill="1" applyBorder="1" applyAlignment="1">
      <alignment horizontal="center"/>
    </xf>
    <xf numFmtId="0" fontId="0" fillId="7" borderId="84" xfId="0" applyFont="1" applyFill="1" applyBorder="1" applyAlignment="1">
      <alignment wrapText="1"/>
    </xf>
    <xf numFmtId="4" fontId="0" fillId="7" borderId="84" xfId="0" applyNumberFormat="1" applyFont="1" applyFill="1" applyBorder="1"/>
    <xf numFmtId="0" fontId="0" fillId="7" borderId="85" xfId="0" applyFont="1" applyFill="1" applyBorder="1" applyAlignment="1">
      <alignment wrapText="1"/>
    </xf>
    <xf numFmtId="49" fontId="0" fillId="0" borderId="45" xfId="0" applyNumberFormat="1" applyFont="1" applyBorder="1" applyAlignment="1">
      <alignment horizontal="right" wrapText="1"/>
    </xf>
    <xf numFmtId="49" fontId="13" fillId="0" borderId="62" xfId="0" applyNumberFormat="1" applyFont="1" applyBorder="1" applyAlignment="1">
      <alignment horizontal="right" wrapText="1"/>
    </xf>
    <xf numFmtId="49" fontId="13" fillId="7" borderId="83" xfId="0" applyNumberFormat="1" applyFont="1" applyFill="1" applyBorder="1" applyAlignment="1">
      <alignment horizontal="right" wrapText="1"/>
    </xf>
    <xf numFmtId="0" fontId="13" fillId="7" borderId="84" xfId="0" applyFont="1" applyFill="1" applyBorder="1" applyAlignment="1">
      <alignment wrapText="1"/>
    </xf>
    <xf numFmtId="0" fontId="13" fillId="7" borderId="85" xfId="0" applyFont="1" applyFill="1" applyBorder="1" applyAlignment="1">
      <alignment wrapText="1"/>
    </xf>
    <xf numFmtId="0" fontId="13" fillId="0" borderId="0" xfId="0" applyFont="1"/>
    <xf numFmtId="0" fontId="13" fillId="0" borderId="0" xfId="0" applyFont="1" applyAlignment="1"/>
    <xf numFmtId="49" fontId="0" fillId="0" borderId="62" xfId="0" applyNumberFormat="1" applyFont="1" applyFill="1" applyBorder="1" applyAlignment="1">
      <alignment horizontal="right" wrapText="1"/>
    </xf>
    <xf numFmtId="0" fontId="0" fillId="0" borderId="0" xfId="0" applyFont="1" applyFill="1"/>
    <xf numFmtId="0" fontId="0" fillId="0" borderId="0" xfId="0" applyFont="1" applyFill="1" applyAlignment="1"/>
    <xf numFmtId="0" fontId="0" fillId="0" borderId="71" xfId="0" applyFont="1" applyBorder="1" applyAlignment="1">
      <alignment wrapText="1"/>
    </xf>
    <xf numFmtId="49" fontId="0" fillId="0" borderId="71" xfId="0" applyNumberFormat="1" applyFont="1" applyBorder="1" applyAlignment="1">
      <alignment horizontal="center" vertical="center" wrapText="1"/>
    </xf>
    <xf numFmtId="49" fontId="0" fillId="7" borderId="83" xfId="0" applyNumberFormat="1" applyFont="1" applyFill="1" applyBorder="1" applyAlignment="1">
      <alignment horizontal="center" wrapText="1"/>
    </xf>
    <xf numFmtId="49" fontId="0" fillId="0" borderId="86" xfId="0" applyNumberFormat="1" applyFont="1" applyFill="1" applyBorder="1" applyAlignment="1">
      <alignment horizontal="right" wrapText="1"/>
    </xf>
    <xf numFmtId="0" fontId="25" fillId="0" borderId="86" xfId="0" applyFont="1" applyFill="1" applyBorder="1" applyAlignment="1">
      <alignment wrapText="1"/>
    </xf>
    <xf numFmtId="4" fontId="0" fillId="0" borderId="86" xfId="0" applyNumberFormat="1" applyFont="1" applyFill="1" applyBorder="1" applyAlignment="1">
      <alignment horizontal="center"/>
    </xf>
    <xf numFmtId="0" fontId="0" fillId="0" borderId="86" xfId="0" applyFont="1" applyFill="1" applyBorder="1" applyAlignment="1">
      <alignment wrapText="1"/>
    </xf>
    <xf numFmtId="4" fontId="0" fillId="0" borderId="86" xfId="0" applyNumberFormat="1" applyFont="1" applyFill="1" applyBorder="1"/>
    <xf numFmtId="49" fontId="25" fillId="8" borderId="87" xfId="0" applyNumberFormat="1" applyFont="1" applyFill="1" applyBorder="1" applyAlignment="1">
      <alignment horizontal="center" vertical="center" wrapText="1"/>
    </xf>
    <xf numFmtId="0" fontId="25" fillId="8" borderId="88" xfId="0" applyFont="1" applyFill="1" applyBorder="1" applyAlignment="1">
      <alignment wrapText="1"/>
    </xf>
    <xf numFmtId="4" fontId="0" fillId="8" borderId="88" xfId="0" applyNumberFormat="1" applyFont="1" applyFill="1" applyBorder="1"/>
    <xf numFmtId="0" fontId="0" fillId="8" borderId="88" xfId="0" applyFont="1" applyFill="1" applyBorder="1" applyAlignment="1">
      <alignment wrapText="1"/>
    </xf>
    <xf numFmtId="0" fontId="0" fillId="8" borderId="89" xfId="0" applyFont="1" applyFill="1" applyBorder="1" applyAlignment="1">
      <alignment wrapText="1"/>
    </xf>
    <xf numFmtId="0" fontId="25" fillId="8" borderId="88" xfId="0" applyFont="1" applyFill="1" applyBorder="1" applyAlignment="1"/>
    <xf numFmtId="0" fontId="25" fillId="0" borderId="25" xfId="0" applyFont="1" applyBorder="1" applyAlignment="1">
      <alignment wrapText="1"/>
    </xf>
    <xf numFmtId="4" fontId="0" fillId="0" borderId="25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wrapText="1"/>
    </xf>
    <xf numFmtId="0" fontId="25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vertical="top" wrapText="1"/>
    </xf>
    <xf numFmtId="0" fontId="0" fillId="0" borderId="25" xfId="0" applyFont="1" applyBorder="1" applyAlignment="1">
      <alignment vertical="center" wrapText="1"/>
    </xf>
    <xf numFmtId="4" fontId="13" fillId="7" borderId="84" xfId="0" applyNumberFormat="1" applyFont="1" applyFill="1" applyBorder="1" applyAlignment="1">
      <alignment horizontal="center"/>
    </xf>
    <xf numFmtId="0" fontId="25" fillId="0" borderId="71" xfId="0" applyFont="1" applyBorder="1" applyAlignment="1">
      <alignment vertical="top" wrapText="1"/>
    </xf>
    <xf numFmtId="4" fontId="0" fillId="0" borderId="71" xfId="0" applyNumberFormat="1" applyFont="1" applyBorder="1" applyAlignment="1">
      <alignment horizontal="center" vertical="center"/>
    </xf>
    <xf numFmtId="166" fontId="26" fillId="0" borderId="50" xfId="0" applyNumberFormat="1" applyFont="1" applyBorder="1" applyAlignment="1">
      <alignment horizontal="left" vertical="center" wrapText="1"/>
    </xf>
    <xf numFmtId="49" fontId="0" fillId="0" borderId="64" xfId="0" applyNumberFormat="1" applyFont="1" applyBorder="1" applyAlignment="1">
      <alignment horizontal="center" vertical="center" wrapText="1"/>
    </xf>
    <xf numFmtId="4" fontId="26" fillId="0" borderId="82" xfId="0" applyNumberFormat="1" applyFont="1" applyBorder="1" applyAlignment="1">
      <alignment horizontal="center" vertical="center" wrapText="1"/>
    </xf>
    <xf numFmtId="166" fontId="26" fillId="0" borderId="82" xfId="0" applyNumberFormat="1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4" fontId="0" fillId="0" borderId="81" xfId="0" applyNumberFormat="1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wrapText="1"/>
    </xf>
    <xf numFmtId="166" fontId="26" fillId="0" borderId="92" xfId="0" applyNumberFormat="1" applyFont="1" applyBorder="1" applyAlignment="1">
      <alignment vertical="top" wrapText="1"/>
    </xf>
    <xf numFmtId="4" fontId="26" fillId="0" borderId="92" xfId="0" applyNumberFormat="1" applyFont="1" applyBorder="1" applyAlignment="1">
      <alignment horizontal="center" vertical="top" wrapText="1"/>
    </xf>
    <xf numFmtId="4" fontId="0" fillId="0" borderId="92" xfId="0" applyNumberFormat="1" applyFont="1" applyBorder="1" applyAlignment="1">
      <alignment horizontal="center" vertical="center"/>
    </xf>
    <xf numFmtId="4" fontId="0" fillId="0" borderId="82" xfId="0" applyNumberFormat="1" applyFont="1" applyBorder="1" applyAlignment="1">
      <alignment horizontal="center" vertical="center"/>
    </xf>
    <xf numFmtId="4" fontId="0" fillId="7" borderId="85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166" fontId="27" fillId="0" borderId="92" xfId="0" applyNumberFormat="1" applyFont="1" applyBorder="1" applyAlignment="1">
      <alignment vertical="top" wrapText="1"/>
    </xf>
    <xf numFmtId="166" fontId="27" fillId="0" borderId="81" xfId="0" applyNumberFormat="1" applyFont="1" applyBorder="1" applyAlignment="1">
      <alignment vertical="top" wrapText="1"/>
    </xf>
    <xf numFmtId="166" fontId="28" fillId="0" borderId="81" xfId="0" applyNumberFormat="1" applyFont="1" applyBorder="1" applyAlignment="1">
      <alignment vertical="top" wrapText="1"/>
    </xf>
    <xf numFmtId="166" fontId="27" fillId="0" borderId="82" xfId="0" applyNumberFormat="1" applyFont="1" applyBorder="1" applyAlignment="1">
      <alignment vertical="top" wrapText="1"/>
    </xf>
    <xf numFmtId="3" fontId="5" fillId="0" borderId="44" xfId="0" applyNumberFormat="1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right" vertical="center" wrapText="1"/>
    </xf>
    <xf numFmtId="0" fontId="27" fillId="0" borderId="81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166" fontId="26" fillId="0" borderId="92" xfId="0" applyNumberFormat="1" applyFont="1" applyBorder="1" applyAlignment="1">
      <alignment horizontal="center" vertical="center" wrapText="1"/>
    </xf>
    <xf numFmtId="166" fontId="26" fillId="0" borderId="81" xfId="0" applyNumberFormat="1" applyFont="1" applyBorder="1" applyAlignment="1">
      <alignment horizontal="center" vertical="center" wrapText="1"/>
    </xf>
    <xf numFmtId="166" fontId="26" fillId="0" borderId="82" xfId="0" applyNumberFormat="1" applyFont="1" applyBorder="1" applyAlignment="1">
      <alignment horizontal="center" vertical="center"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0" fillId="0" borderId="71" xfId="0" applyFont="1" applyBorder="1" applyAlignment="1">
      <alignment horizontal="center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4" fontId="2" fillId="5" borderId="62" xfId="0" applyNumberFormat="1" applyFont="1" applyFill="1" applyBorder="1" applyAlignment="1">
      <alignment horizontal="center" vertical="center" wrapText="1"/>
    </xf>
    <xf numFmtId="0" fontId="7" fillId="0" borderId="80" xfId="0" applyFont="1" applyBorder="1"/>
    <xf numFmtId="0" fontId="25" fillId="0" borderId="91" xfId="0" applyFont="1" applyBorder="1" applyAlignment="1">
      <alignment horizontal="center" vertical="top" wrapText="1"/>
    </xf>
    <xf numFmtId="0" fontId="0" fillId="0" borderId="91" xfId="0" applyFont="1" applyBorder="1" applyAlignment="1">
      <alignment horizontal="center" vertical="top" wrapText="1"/>
    </xf>
    <xf numFmtId="0" fontId="0" fillId="0" borderId="90" xfId="0" applyFont="1" applyBorder="1" applyAlignment="1">
      <alignment horizontal="center" vertical="center" wrapText="1"/>
    </xf>
    <xf numFmtId="4" fontId="25" fillId="0" borderId="71" xfId="0" applyNumberFormat="1" applyFont="1" applyBorder="1" applyAlignment="1">
      <alignment horizontal="center" vertical="center"/>
    </xf>
    <xf numFmtId="4" fontId="0" fillId="0" borderId="71" xfId="0" applyNumberFormat="1" applyFont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customschemas.google.com/relationships/workbookmetadata" Target="metadata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L1010"/>
  <sheetViews>
    <sheetView tabSelected="1" topLeftCell="A36" zoomScale="75" zoomScaleNormal="75" zoomScalePageLayoutView="75" workbookViewId="0">
      <selection activeCell="C58" sqref="C58"/>
    </sheetView>
  </sheetViews>
  <sheetFormatPr baseColWidth="10" defaultColWidth="12.5703125" defaultRowHeight="15" customHeight="1" x14ac:dyDescent="0"/>
  <cols>
    <col min="1" max="1" width="9.5703125" customWidth="1"/>
    <col min="2" max="2" width="6.42578125" customWidth="1"/>
    <col min="3" max="3" width="29.42578125" customWidth="1"/>
    <col min="4" max="4" width="9.42578125" customWidth="1"/>
    <col min="5" max="5" width="10.5703125" customWidth="1"/>
    <col min="6" max="6" width="14.140625" customWidth="1"/>
    <col min="7" max="7" width="13.42578125" customWidth="1"/>
    <col min="8" max="8" width="10.5703125" customWidth="1"/>
    <col min="9" max="9" width="14.140625" customWidth="1"/>
    <col min="10" max="10" width="13.42578125" customWidth="1"/>
    <col min="11" max="11" width="10.5703125" customWidth="1"/>
    <col min="12" max="12" width="14.140625" customWidth="1"/>
    <col min="13" max="13" width="13.42578125" customWidth="1"/>
    <col min="14" max="14" width="10.5703125" customWidth="1"/>
    <col min="15" max="15" width="14.140625" customWidth="1"/>
    <col min="16" max="19" width="13.42578125" customWidth="1"/>
    <col min="20" max="20" width="22.140625" customWidth="1"/>
    <col min="21" max="38" width="5" customWidth="1"/>
  </cols>
  <sheetData>
    <row r="1" spans="1:38" ht="14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239" t="s">
        <v>195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239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239" t="s">
        <v>214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279" t="s">
        <v>1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>
      <c r="A13" s="279" t="s">
        <v>2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">
      <c r="A15" s="280" t="s">
        <v>213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281" t="s">
        <v>3</v>
      </c>
      <c r="B17" s="283" t="s">
        <v>4</v>
      </c>
      <c r="C17" s="283" t="s">
        <v>5</v>
      </c>
      <c r="D17" s="285" t="s">
        <v>6</v>
      </c>
      <c r="E17" s="257" t="s">
        <v>7</v>
      </c>
      <c r="F17" s="258"/>
      <c r="G17" s="259"/>
      <c r="H17" s="257" t="s">
        <v>8</v>
      </c>
      <c r="I17" s="258"/>
      <c r="J17" s="259"/>
      <c r="K17" s="257" t="s">
        <v>9</v>
      </c>
      <c r="L17" s="258"/>
      <c r="M17" s="259"/>
      <c r="N17" s="257" t="s">
        <v>10</v>
      </c>
      <c r="O17" s="258"/>
      <c r="P17" s="259"/>
      <c r="Q17" s="276" t="s">
        <v>11</v>
      </c>
      <c r="R17" s="258"/>
      <c r="S17" s="259"/>
      <c r="T17" s="277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>
      <c r="A18" s="282"/>
      <c r="B18" s="284"/>
      <c r="C18" s="284"/>
      <c r="D18" s="286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78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>
      <c r="A21" s="34" t="s">
        <v>26</v>
      </c>
      <c r="B21" s="35" t="s">
        <v>27</v>
      </c>
      <c r="C21" s="36" t="s">
        <v>28</v>
      </c>
      <c r="D21" s="37" t="s">
        <v>29</v>
      </c>
      <c r="E21" s="38">
        <v>2</v>
      </c>
      <c r="F21" s="39">
        <v>51000</v>
      </c>
      <c r="G21" s="40">
        <v>81000</v>
      </c>
      <c r="H21" s="38">
        <v>2</v>
      </c>
      <c r="I21" s="39">
        <v>51000</v>
      </c>
      <c r="J21" s="40">
        <v>81000</v>
      </c>
      <c r="K21" s="38">
        <v>5</v>
      </c>
      <c r="L21" s="39">
        <v>168435.6</v>
      </c>
      <c r="M21" s="40">
        <f>K21*L21</f>
        <v>842178</v>
      </c>
      <c r="N21" s="38">
        <v>5</v>
      </c>
      <c r="O21" s="39">
        <v>168435.59</v>
      </c>
      <c r="P21" s="40">
        <f>N21*O21+0.02</f>
        <v>842177.97</v>
      </c>
      <c r="Q21" s="40">
        <f>G21+M21</f>
        <v>923178</v>
      </c>
      <c r="R21" s="40">
        <f>J21+P21</f>
        <v>923177.97</v>
      </c>
      <c r="S21" s="40">
        <f>Q21-R21</f>
        <v>3.0000000027939677E-2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>
      <c r="A22" s="42" t="s">
        <v>30</v>
      </c>
      <c r="B22" s="43"/>
      <c r="C22" s="44"/>
      <c r="D22" s="45"/>
      <c r="E22" s="46"/>
      <c r="F22" s="47"/>
      <c r="G22" s="48">
        <f>SUM(G21)</f>
        <v>81000</v>
      </c>
      <c r="H22" s="46"/>
      <c r="I22" s="47"/>
      <c r="J22" s="48">
        <f>SUM(J21)</f>
        <v>81000</v>
      </c>
      <c r="K22" s="46"/>
      <c r="L22" s="47"/>
      <c r="M22" s="48">
        <f>SUM(M21)</f>
        <v>842178</v>
      </c>
      <c r="N22" s="46"/>
      <c r="O22" s="47"/>
      <c r="P22" s="48">
        <f t="shared" ref="P22:S22" si="0">SUM(P21)</f>
        <v>842177.97</v>
      </c>
      <c r="Q22" s="48">
        <f t="shared" si="0"/>
        <v>923178</v>
      </c>
      <c r="R22" s="48">
        <f t="shared" si="0"/>
        <v>923177.97</v>
      </c>
      <c r="S22" s="48">
        <f t="shared" si="0"/>
        <v>3.0000000027939677E-2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>
      <c r="A23" s="260"/>
      <c r="B23" s="261"/>
      <c r="C23" s="261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SUM(G27:G39)</f>
        <v>0</v>
      </c>
      <c r="H26" s="74"/>
      <c r="I26" s="75"/>
      <c r="J26" s="76">
        <f>SUM(J27:J39)</f>
        <v>0</v>
      </c>
      <c r="K26" s="74"/>
      <c r="L26" s="75"/>
      <c r="M26" s="76">
        <f>SUM(M27:M39)</f>
        <v>464900</v>
      </c>
      <c r="N26" s="74"/>
      <c r="O26" s="75"/>
      <c r="P26" s="76">
        <f t="shared" ref="P26:S26" si="1">SUM(P27:P39)</f>
        <v>464899.97</v>
      </c>
      <c r="Q26" s="76">
        <f t="shared" si="1"/>
        <v>464900</v>
      </c>
      <c r="R26" s="76">
        <f t="shared" si="1"/>
        <v>464899.97</v>
      </c>
      <c r="S26" s="76">
        <f t="shared" si="1"/>
        <v>2.9999999998835847E-2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>
      <c r="A27" s="78" t="s">
        <v>37</v>
      </c>
      <c r="B27" s="79" t="s">
        <v>38</v>
      </c>
      <c r="C27" s="240" t="s">
        <v>161</v>
      </c>
      <c r="D27" s="81" t="s">
        <v>40</v>
      </c>
      <c r="E27" s="82"/>
      <c r="F27" s="83"/>
      <c r="G27" s="84">
        <f t="shared" ref="G27:G39" si="2">E27*F27</f>
        <v>0</v>
      </c>
      <c r="H27" s="82"/>
      <c r="I27" s="83"/>
      <c r="J27" s="84">
        <f t="shared" ref="J27:J39" si="3">H27*I27</f>
        <v>0</v>
      </c>
      <c r="K27" s="244">
        <v>5</v>
      </c>
      <c r="L27" s="245">
        <v>8160</v>
      </c>
      <c r="M27" s="246">
        <f>K27*L27</f>
        <v>40800</v>
      </c>
      <c r="N27" s="82">
        <v>5</v>
      </c>
      <c r="O27" s="245">
        <v>8160</v>
      </c>
      <c r="P27" s="84">
        <f t="shared" ref="P27:P39" si="4">N27*O27</f>
        <v>40800</v>
      </c>
      <c r="Q27" s="84">
        <f t="shared" ref="Q27:Q39" si="5">G27+M27</f>
        <v>40800</v>
      </c>
      <c r="R27" s="84">
        <f t="shared" ref="R27:R39" si="6">J27+P27</f>
        <v>40800</v>
      </c>
      <c r="S27" s="84">
        <f t="shared" ref="S27:S39" si="7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s="178" customFormat="1" ht="30" customHeight="1">
      <c r="A28" s="78" t="s">
        <v>37</v>
      </c>
      <c r="B28" s="79" t="s">
        <v>41</v>
      </c>
      <c r="C28" s="241" t="s">
        <v>162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244">
        <v>5</v>
      </c>
      <c r="L28" s="247">
        <v>7860</v>
      </c>
      <c r="M28" s="246">
        <f t="shared" ref="M28:M39" si="8">K28*L28</f>
        <v>39300</v>
      </c>
      <c r="N28" s="82">
        <v>5</v>
      </c>
      <c r="O28" s="247">
        <v>7860</v>
      </c>
      <c r="P28" s="84">
        <f t="shared" si="4"/>
        <v>39300</v>
      </c>
      <c r="Q28" s="84">
        <f t="shared" si="5"/>
        <v>39300</v>
      </c>
      <c r="R28" s="84">
        <f t="shared" si="6"/>
        <v>39300</v>
      </c>
      <c r="S28" s="84">
        <f t="shared" si="7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78" customFormat="1" ht="30" customHeight="1">
      <c r="A29" s="78" t="s">
        <v>37</v>
      </c>
      <c r="B29" s="79" t="s">
        <v>42</v>
      </c>
      <c r="C29" s="241" t="s">
        <v>206</v>
      </c>
      <c r="D29" s="81" t="s">
        <v>40</v>
      </c>
      <c r="E29" s="82"/>
      <c r="F29" s="83"/>
      <c r="G29" s="84">
        <f t="shared" si="2"/>
        <v>0</v>
      </c>
      <c r="H29" s="82"/>
      <c r="I29" s="83"/>
      <c r="J29" s="84">
        <f t="shared" si="3"/>
        <v>0</v>
      </c>
      <c r="K29" s="244">
        <v>5</v>
      </c>
      <c r="L29" s="247">
        <v>7860</v>
      </c>
      <c r="M29" s="246">
        <f t="shared" si="8"/>
        <v>39300</v>
      </c>
      <c r="N29" s="82">
        <v>5</v>
      </c>
      <c r="O29" s="247">
        <v>7860</v>
      </c>
      <c r="P29" s="84">
        <f>N29*O29-0.03</f>
        <v>39299.97</v>
      </c>
      <c r="Q29" s="84">
        <f t="shared" si="5"/>
        <v>39300</v>
      </c>
      <c r="R29" s="84">
        <f t="shared" si="6"/>
        <v>39299.97</v>
      </c>
      <c r="S29" s="84">
        <f t="shared" si="7"/>
        <v>2.9999999998835847E-2</v>
      </c>
      <c r="T29" s="8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78" customFormat="1" ht="30" customHeight="1">
      <c r="A30" s="78" t="s">
        <v>37</v>
      </c>
      <c r="B30" s="79" t="s">
        <v>196</v>
      </c>
      <c r="C30" s="241" t="s">
        <v>163</v>
      </c>
      <c r="D30" s="81" t="s">
        <v>40</v>
      </c>
      <c r="E30" s="82"/>
      <c r="F30" s="83"/>
      <c r="G30" s="84">
        <f t="shared" si="2"/>
        <v>0</v>
      </c>
      <c r="H30" s="82"/>
      <c r="I30" s="83"/>
      <c r="J30" s="84">
        <f t="shared" si="3"/>
        <v>0</v>
      </c>
      <c r="K30" s="244">
        <v>5</v>
      </c>
      <c r="L30" s="247">
        <v>7860</v>
      </c>
      <c r="M30" s="246">
        <f t="shared" si="8"/>
        <v>39300</v>
      </c>
      <c r="N30" s="82">
        <v>5</v>
      </c>
      <c r="O30" s="247">
        <v>7860</v>
      </c>
      <c r="P30" s="84">
        <f t="shared" si="4"/>
        <v>39300</v>
      </c>
      <c r="Q30" s="84">
        <f t="shared" si="5"/>
        <v>39300</v>
      </c>
      <c r="R30" s="84">
        <f t="shared" si="6"/>
        <v>39300</v>
      </c>
      <c r="S30" s="84">
        <f t="shared" si="7"/>
        <v>0</v>
      </c>
      <c r="T30" s="8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178" customFormat="1" ht="30" customHeight="1">
      <c r="A31" s="78" t="s">
        <v>37</v>
      </c>
      <c r="B31" s="79" t="s">
        <v>197</v>
      </c>
      <c r="C31" s="242" t="s">
        <v>207</v>
      </c>
      <c r="D31" s="81" t="s">
        <v>40</v>
      </c>
      <c r="E31" s="82"/>
      <c r="F31" s="83"/>
      <c r="G31" s="84">
        <f t="shared" si="2"/>
        <v>0</v>
      </c>
      <c r="H31" s="82"/>
      <c r="I31" s="83"/>
      <c r="J31" s="84">
        <f t="shared" si="3"/>
        <v>0</v>
      </c>
      <c r="K31" s="244">
        <v>5</v>
      </c>
      <c r="L31" s="247">
        <v>7860</v>
      </c>
      <c r="M31" s="246">
        <f t="shared" si="8"/>
        <v>39300</v>
      </c>
      <c r="N31" s="82">
        <v>5</v>
      </c>
      <c r="O31" s="247">
        <v>7860</v>
      </c>
      <c r="P31" s="84">
        <f t="shared" si="4"/>
        <v>39300</v>
      </c>
      <c r="Q31" s="84">
        <f t="shared" si="5"/>
        <v>39300</v>
      </c>
      <c r="R31" s="84">
        <f t="shared" si="6"/>
        <v>39300</v>
      </c>
      <c r="S31" s="84">
        <f t="shared" si="7"/>
        <v>0</v>
      </c>
      <c r="T31" s="85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178" customFormat="1" ht="30" customHeight="1">
      <c r="A32" s="78" t="s">
        <v>37</v>
      </c>
      <c r="B32" s="79" t="s">
        <v>198</v>
      </c>
      <c r="C32" s="241" t="s">
        <v>164</v>
      </c>
      <c r="D32" s="81" t="s">
        <v>40</v>
      </c>
      <c r="E32" s="82"/>
      <c r="F32" s="83"/>
      <c r="G32" s="84">
        <f t="shared" si="2"/>
        <v>0</v>
      </c>
      <c r="H32" s="82"/>
      <c r="I32" s="83"/>
      <c r="J32" s="84">
        <f t="shared" si="3"/>
        <v>0</v>
      </c>
      <c r="K32" s="244">
        <v>5</v>
      </c>
      <c r="L32" s="247">
        <v>7160</v>
      </c>
      <c r="M32" s="246">
        <f t="shared" si="8"/>
        <v>35800</v>
      </c>
      <c r="N32" s="82">
        <v>5</v>
      </c>
      <c r="O32" s="247">
        <v>7160</v>
      </c>
      <c r="P32" s="84">
        <f t="shared" si="4"/>
        <v>35800</v>
      </c>
      <c r="Q32" s="84">
        <f t="shared" si="5"/>
        <v>35800</v>
      </c>
      <c r="R32" s="84">
        <f t="shared" si="6"/>
        <v>35800</v>
      </c>
      <c r="S32" s="84">
        <f t="shared" si="7"/>
        <v>0</v>
      </c>
      <c r="T32" s="85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178" customFormat="1" ht="30" customHeight="1">
      <c r="A33" s="78" t="s">
        <v>37</v>
      </c>
      <c r="B33" s="79" t="s">
        <v>199</v>
      </c>
      <c r="C33" s="241" t="s">
        <v>165</v>
      </c>
      <c r="D33" s="81" t="s">
        <v>40</v>
      </c>
      <c r="E33" s="82"/>
      <c r="F33" s="83"/>
      <c r="G33" s="84">
        <f t="shared" si="2"/>
        <v>0</v>
      </c>
      <c r="H33" s="82"/>
      <c r="I33" s="83"/>
      <c r="J33" s="84">
        <f t="shared" si="3"/>
        <v>0</v>
      </c>
      <c r="K33" s="244">
        <v>5</v>
      </c>
      <c r="L33" s="247">
        <v>7160</v>
      </c>
      <c r="M33" s="246">
        <f t="shared" si="8"/>
        <v>35800</v>
      </c>
      <c r="N33" s="82">
        <v>5</v>
      </c>
      <c r="O33" s="247">
        <v>7160</v>
      </c>
      <c r="P33" s="84">
        <f t="shared" si="4"/>
        <v>35800</v>
      </c>
      <c r="Q33" s="84">
        <f t="shared" si="5"/>
        <v>35800</v>
      </c>
      <c r="R33" s="84">
        <f t="shared" si="6"/>
        <v>35800</v>
      </c>
      <c r="S33" s="84">
        <f t="shared" si="7"/>
        <v>0</v>
      </c>
      <c r="T33" s="8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178" customFormat="1" ht="30" customHeight="1">
      <c r="A34" s="78" t="s">
        <v>37</v>
      </c>
      <c r="B34" s="79" t="s">
        <v>200</v>
      </c>
      <c r="C34" s="241" t="s">
        <v>166</v>
      </c>
      <c r="D34" s="81" t="s">
        <v>40</v>
      </c>
      <c r="E34" s="82"/>
      <c r="F34" s="83"/>
      <c r="G34" s="84">
        <f t="shared" si="2"/>
        <v>0</v>
      </c>
      <c r="H34" s="82"/>
      <c r="I34" s="83"/>
      <c r="J34" s="84">
        <f t="shared" si="3"/>
        <v>0</v>
      </c>
      <c r="K34" s="244">
        <v>5</v>
      </c>
      <c r="L34" s="247">
        <v>7160</v>
      </c>
      <c r="M34" s="246">
        <f t="shared" si="8"/>
        <v>35800</v>
      </c>
      <c r="N34" s="82">
        <v>5</v>
      </c>
      <c r="O34" s="247">
        <v>7160</v>
      </c>
      <c r="P34" s="84">
        <f t="shared" si="4"/>
        <v>35800</v>
      </c>
      <c r="Q34" s="84">
        <f t="shared" si="5"/>
        <v>35800</v>
      </c>
      <c r="R34" s="84">
        <f t="shared" si="6"/>
        <v>35800</v>
      </c>
      <c r="S34" s="84">
        <f t="shared" si="7"/>
        <v>0</v>
      </c>
      <c r="T34" s="85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178" customFormat="1" ht="30" customHeight="1">
      <c r="A35" s="78" t="s">
        <v>37</v>
      </c>
      <c r="B35" s="79" t="s">
        <v>201</v>
      </c>
      <c r="C35" s="241" t="s">
        <v>167</v>
      </c>
      <c r="D35" s="81" t="s">
        <v>40</v>
      </c>
      <c r="E35" s="82"/>
      <c r="F35" s="83"/>
      <c r="G35" s="84">
        <f t="shared" si="2"/>
        <v>0</v>
      </c>
      <c r="H35" s="82"/>
      <c r="I35" s="83"/>
      <c r="J35" s="84">
        <f t="shared" si="3"/>
        <v>0</v>
      </c>
      <c r="K35" s="244">
        <v>5</v>
      </c>
      <c r="L35" s="247">
        <v>7660</v>
      </c>
      <c r="M35" s="246">
        <f t="shared" si="8"/>
        <v>38300</v>
      </c>
      <c r="N35" s="82">
        <v>5</v>
      </c>
      <c r="O35" s="247">
        <v>7660</v>
      </c>
      <c r="P35" s="84">
        <f t="shared" si="4"/>
        <v>38300</v>
      </c>
      <c r="Q35" s="84">
        <f t="shared" si="5"/>
        <v>38300</v>
      </c>
      <c r="R35" s="84">
        <f t="shared" si="6"/>
        <v>38300</v>
      </c>
      <c r="S35" s="84">
        <f t="shared" si="7"/>
        <v>0</v>
      </c>
      <c r="T35" s="8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178" customFormat="1" ht="30" customHeight="1">
      <c r="A36" s="78" t="s">
        <v>37</v>
      </c>
      <c r="B36" s="79" t="s">
        <v>202</v>
      </c>
      <c r="C36" s="241" t="s">
        <v>208</v>
      </c>
      <c r="D36" s="81" t="s">
        <v>40</v>
      </c>
      <c r="E36" s="82"/>
      <c r="F36" s="83"/>
      <c r="G36" s="84">
        <f t="shared" si="2"/>
        <v>0</v>
      </c>
      <c r="H36" s="82"/>
      <c r="I36" s="83"/>
      <c r="J36" s="84">
        <f t="shared" si="3"/>
        <v>0</v>
      </c>
      <c r="K36" s="244">
        <v>5</v>
      </c>
      <c r="L36" s="247">
        <v>7160</v>
      </c>
      <c r="M36" s="246">
        <f t="shared" si="8"/>
        <v>35800</v>
      </c>
      <c r="N36" s="82">
        <v>5</v>
      </c>
      <c r="O36" s="247">
        <v>7160</v>
      </c>
      <c r="P36" s="84">
        <f t="shared" si="4"/>
        <v>35800</v>
      </c>
      <c r="Q36" s="84">
        <f t="shared" si="5"/>
        <v>35800</v>
      </c>
      <c r="R36" s="84">
        <f t="shared" si="6"/>
        <v>35800</v>
      </c>
      <c r="S36" s="84">
        <f t="shared" si="7"/>
        <v>0</v>
      </c>
      <c r="T36" s="85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178" customFormat="1" ht="30" customHeight="1">
      <c r="A37" s="78" t="s">
        <v>37</v>
      </c>
      <c r="B37" s="79" t="s">
        <v>203</v>
      </c>
      <c r="C37" s="241" t="s">
        <v>169</v>
      </c>
      <c r="D37" s="81" t="s">
        <v>40</v>
      </c>
      <c r="E37" s="82"/>
      <c r="F37" s="83"/>
      <c r="G37" s="84">
        <f t="shared" si="2"/>
        <v>0</v>
      </c>
      <c r="H37" s="82"/>
      <c r="I37" s="83"/>
      <c r="J37" s="84">
        <f t="shared" si="3"/>
        <v>0</v>
      </c>
      <c r="K37" s="244">
        <v>5</v>
      </c>
      <c r="L37" s="247">
        <v>7160</v>
      </c>
      <c r="M37" s="246">
        <f t="shared" si="8"/>
        <v>35800</v>
      </c>
      <c r="N37" s="82">
        <v>5</v>
      </c>
      <c r="O37" s="247">
        <v>7160</v>
      </c>
      <c r="P37" s="84">
        <f t="shared" si="4"/>
        <v>35800</v>
      </c>
      <c r="Q37" s="84">
        <f t="shared" si="5"/>
        <v>35800</v>
      </c>
      <c r="R37" s="84">
        <f t="shared" si="6"/>
        <v>35800</v>
      </c>
      <c r="S37" s="84">
        <f t="shared" si="7"/>
        <v>0</v>
      </c>
      <c r="T37" s="85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30" customHeight="1">
      <c r="A38" s="78" t="s">
        <v>37</v>
      </c>
      <c r="B38" s="79" t="s">
        <v>204</v>
      </c>
      <c r="C38" s="241" t="s">
        <v>209</v>
      </c>
      <c r="D38" s="81" t="s">
        <v>40</v>
      </c>
      <c r="E38" s="82"/>
      <c r="F38" s="83"/>
      <c r="G38" s="84">
        <f t="shared" si="2"/>
        <v>0</v>
      </c>
      <c r="H38" s="82"/>
      <c r="I38" s="83"/>
      <c r="J38" s="84">
        <f t="shared" si="3"/>
        <v>0</v>
      </c>
      <c r="K38" s="244">
        <v>5</v>
      </c>
      <c r="L38" s="247">
        <v>5060</v>
      </c>
      <c r="M38" s="246">
        <f t="shared" si="8"/>
        <v>25300</v>
      </c>
      <c r="N38" s="82">
        <v>5</v>
      </c>
      <c r="O38" s="247">
        <v>5060</v>
      </c>
      <c r="P38" s="84">
        <f t="shared" si="4"/>
        <v>25300</v>
      </c>
      <c r="Q38" s="84">
        <f t="shared" si="5"/>
        <v>25300</v>
      </c>
      <c r="R38" s="84">
        <f t="shared" si="6"/>
        <v>25300</v>
      </c>
      <c r="S38" s="84">
        <f t="shared" si="7"/>
        <v>0</v>
      </c>
      <c r="T38" s="85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30" customHeight="1" thickBot="1">
      <c r="A39" s="78" t="s">
        <v>37</v>
      </c>
      <c r="B39" s="79" t="s">
        <v>205</v>
      </c>
      <c r="C39" s="243" t="s">
        <v>188</v>
      </c>
      <c r="D39" s="91" t="s">
        <v>40</v>
      </c>
      <c r="E39" s="92"/>
      <c r="F39" s="93"/>
      <c r="G39" s="94">
        <f t="shared" si="2"/>
        <v>0</v>
      </c>
      <c r="H39" s="92"/>
      <c r="I39" s="93"/>
      <c r="J39" s="84">
        <f t="shared" si="3"/>
        <v>0</v>
      </c>
      <c r="K39" s="244">
        <v>5</v>
      </c>
      <c r="L39" s="248">
        <v>4860</v>
      </c>
      <c r="M39" s="246">
        <f t="shared" si="8"/>
        <v>24300</v>
      </c>
      <c r="N39" s="82">
        <v>5</v>
      </c>
      <c r="O39" s="248">
        <v>4860</v>
      </c>
      <c r="P39" s="84">
        <f t="shared" si="4"/>
        <v>24300</v>
      </c>
      <c r="Q39" s="84">
        <f t="shared" si="5"/>
        <v>24300</v>
      </c>
      <c r="R39" s="94">
        <f t="shared" si="6"/>
        <v>24300</v>
      </c>
      <c r="S39" s="94">
        <f t="shared" si="7"/>
        <v>0</v>
      </c>
      <c r="T39" s="95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30" customHeight="1" thickBot="1">
      <c r="A40" s="71" t="s">
        <v>34</v>
      </c>
      <c r="B40" s="72" t="s">
        <v>43</v>
      </c>
      <c r="C40" s="71" t="s">
        <v>44</v>
      </c>
      <c r="D40" s="73"/>
      <c r="E40" s="74"/>
      <c r="F40" s="75"/>
      <c r="G40" s="76"/>
      <c r="H40" s="74"/>
      <c r="I40" s="75"/>
      <c r="J40" s="76"/>
      <c r="K40" s="74"/>
      <c r="L40" s="75"/>
      <c r="M40" s="76">
        <f>SUM(M41:M43)</f>
        <v>0</v>
      </c>
      <c r="N40" s="74"/>
      <c r="O40" s="75"/>
      <c r="P40" s="76">
        <f t="shared" ref="P40:S40" si="9">SUM(P41:P43)</f>
        <v>0</v>
      </c>
      <c r="Q40" s="76">
        <f t="shared" si="9"/>
        <v>0</v>
      </c>
      <c r="R40" s="76">
        <f t="shared" si="9"/>
        <v>0</v>
      </c>
      <c r="S40" s="76">
        <f t="shared" si="9"/>
        <v>0</v>
      </c>
      <c r="T40" s="7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>
      <c r="A41" s="78" t="s">
        <v>37</v>
      </c>
      <c r="B41" s="79" t="s">
        <v>45</v>
      </c>
      <c r="C41" s="80" t="s">
        <v>39</v>
      </c>
      <c r="D41" s="81"/>
      <c r="E41" s="262" t="s">
        <v>46</v>
      </c>
      <c r="F41" s="261"/>
      <c r="G41" s="263"/>
      <c r="H41" s="262" t="s">
        <v>46</v>
      </c>
      <c r="I41" s="261"/>
      <c r="J41" s="263"/>
      <c r="K41" s="82"/>
      <c r="L41" s="83"/>
      <c r="M41" s="84">
        <f t="shared" ref="M41:M43" si="10">K41*L41</f>
        <v>0</v>
      </c>
      <c r="N41" s="82"/>
      <c r="O41" s="83"/>
      <c r="P41" s="84">
        <f t="shared" ref="P41:P43" si="11">N41*O41</f>
        <v>0</v>
      </c>
      <c r="Q41" s="84">
        <f t="shared" ref="Q41:Q43" si="12">G41+M41</f>
        <v>0</v>
      </c>
      <c r="R41" s="84">
        <f t="shared" ref="R41:R43" si="13">J41+P41</f>
        <v>0</v>
      </c>
      <c r="S41" s="84">
        <f t="shared" ref="S41:S43" si="14">Q41-R41</f>
        <v>0</v>
      </c>
      <c r="T41" s="8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30" customHeight="1">
      <c r="A42" s="86" t="s">
        <v>37</v>
      </c>
      <c r="B42" s="87" t="s">
        <v>47</v>
      </c>
      <c r="C42" s="80" t="s">
        <v>39</v>
      </c>
      <c r="D42" s="81"/>
      <c r="E42" s="264"/>
      <c r="F42" s="261"/>
      <c r="G42" s="263"/>
      <c r="H42" s="264"/>
      <c r="I42" s="261"/>
      <c r="J42" s="263"/>
      <c r="K42" s="82"/>
      <c r="L42" s="83"/>
      <c r="M42" s="84">
        <f t="shared" si="10"/>
        <v>0</v>
      </c>
      <c r="N42" s="82"/>
      <c r="O42" s="83"/>
      <c r="P42" s="84">
        <f t="shared" si="11"/>
        <v>0</v>
      </c>
      <c r="Q42" s="84">
        <f t="shared" si="12"/>
        <v>0</v>
      </c>
      <c r="R42" s="84">
        <f t="shared" si="13"/>
        <v>0</v>
      </c>
      <c r="S42" s="84">
        <f t="shared" si="14"/>
        <v>0</v>
      </c>
      <c r="T42" s="85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thickBot="1">
      <c r="A43" s="88" t="s">
        <v>37</v>
      </c>
      <c r="B43" s="89" t="s">
        <v>48</v>
      </c>
      <c r="C43" s="90" t="s">
        <v>39</v>
      </c>
      <c r="D43" s="91"/>
      <c r="E43" s="264"/>
      <c r="F43" s="261"/>
      <c r="G43" s="263"/>
      <c r="H43" s="264"/>
      <c r="I43" s="261"/>
      <c r="J43" s="263"/>
      <c r="K43" s="92"/>
      <c r="L43" s="93"/>
      <c r="M43" s="94">
        <f t="shared" si="10"/>
        <v>0</v>
      </c>
      <c r="N43" s="92"/>
      <c r="O43" s="93"/>
      <c r="P43" s="94">
        <f t="shared" si="11"/>
        <v>0</v>
      </c>
      <c r="Q43" s="94">
        <f t="shared" si="12"/>
        <v>0</v>
      </c>
      <c r="R43" s="94">
        <f t="shared" si="13"/>
        <v>0</v>
      </c>
      <c r="S43" s="94">
        <f t="shared" si="14"/>
        <v>0</v>
      </c>
      <c r="T43" s="95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thickBot="1">
      <c r="A44" s="71" t="s">
        <v>34</v>
      </c>
      <c r="B44" s="72" t="s">
        <v>49</v>
      </c>
      <c r="C44" s="71" t="s">
        <v>50</v>
      </c>
      <c r="D44" s="73"/>
      <c r="E44" s="74"/>
      <c r="F44" s="75"/>
      <c r="G44" s="76"/>
      <c r="H44" s="74"/>
      <c r="I44" s="75"/>
      <c r="J44" s="76"/>
      <c r="K44" s="74"/>
      <c r="L44" s="75"/>
      <c r="M44" s="76">
        <f>SUM(M45:M47)</f>
        <v>0</v>
      </c>
      <c r="N44" s="74"/>
      <c r="O44" s="75"/>
      <c r="P44" s="76">
        <f t="shared" ref="P44:S44" si="15">SUM(P45:P47)</f>
        <v>0</v>
      </c>
      <c r="Q44" s="76">
        <f t="shared" si="15"/>
        <v>0</v>
      </c>
      <c r="R44" s="76">
        <f t="shared" si="15"/>
        <v>0</v>
      </c>
      <c r="S44" s="76">
        <f t="shared" si="15"/>
        <v>0</v>
      </c>
      <c r="T44" s="7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>
      <c r="A45" s="78" t="s">
        <v>37</v>
      </c>
      <c r="B45" s="79" t="s">
        <v>51</v>
      </c>
      <c r="C45" s="80" t="s">
        <v>39</v>
      </c>
      <c r="D45" s="81"/>
      <c r="E45" s="262" t="s">
        <v>46</v>
      </c>
      <c r="F45" s="261"/>
      <c r="G45" s="263"/>
      <c r="H45" s="262" t="s">
        <v>46</v>
      </c>
      <c r="I45" s="261"/>
      <c r="J45" s="263"/>
      <c r="K45" s="82"/>
      <c r="L45" s="83"/>
      <c r="M45" s="84">
        <f t="shared" ref="M45:M47" si="16">K45*L45</f>
        <v>0</v>
      </c>
      <c r="N45" s="82"/>
      <c r="O45" s="83"/>
      <c r="P45" s="84">
        <f t="shared" ref="P45:P47" si="17">N45*O45</f>
        <v>0</v>
      </c>
      <c r="Q45" s="84">
        <f t="shared" ref="Q45:Q47" si="18">G45+M45</f>
        <v>0</v>
      </c>
      <c r="R45" s="84">
        <f t="shared" ref="R45:R47" si="19">J45+P45</f>
        <v>0</v>
      </c>
      <c r="S45" s="84">
        <f t="shared" ref="S45:S47" si="20">Q45-R45</f>
        <v>0</v>
      </c>
      <c r="T45" s="85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30" customHeight="1">
      <c r="A46" s="86" t="s">
        <v>37</v>
      </c>
      <c r="B46" s="87" t="s">
        <v>52</v>
      </c>
      <c r="C46" s="80" t="s">
        <v>39</v>
      </c>
      <c r="D46" s="81"/>
      <c r="E46" s="264"/>
      <c r="F46" s="261"/>
      <c r="G46" s="263"/>
      <c r="H46" s="264"/>
      <c r="I46" s="261"/>
      <c r="J46" s="263"/>
      <c r="K46" s="82"/>
      <c r="L46" s="83"/>
      <c r="M46" s="84">
        <f t="shared" si="16"/>
        <v>0</v>
      </c>
      <c r="N46" s="82"/>
      <c r="O46" s="83"/>
      <c r="P46" s="84">
        <f t="shared" si="17"/>
        <v>0</v>
      </c>
      <c r="Q46" s="84">
        <f t="shared" si="18"/>
        <v>0</v>
      </c>
      <c r="R46" s="84">
        <f t="shared" si="19"/>
        <v>0</v>
      </c>
      <c r="S46" s="84">
        <f t="shared" si="20"/>
        <v>0</v>
      </c>
      <c r="T46" s="85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30" customHeight="1" thickBot="1">
      <c r="A47" s="88" t="s">
        <v>37</v>
      </c>
      <c r="B47" s="89" t="s">
        <v>53</v>
      </c>
      <c r="C47" s="90" t="s">
        <v>39</v>
      </c>
      <c r="D47" s="91"/>
      <c r="E47" s="265"/>
      <c r="F47" s="266"/>
      <c r="G47" s="267"/>
      <c r="H47" s="265"/>
      <c r="I47" s="266"/>
      <c r="J47" s="267"/>
      <c r="K47" s="92"/>
      <c r="L47" s="93"/>
      <c r="M47" s="94">
        <f t="shared" si="16"/>
        <v>0</v>
      </c>
      <c r="N47" s="92"/>
      <c r="O47" s="93"/>
      <c r="P47" s="94">
        <f t="shared" si="17"/>
        <v>0</v>
      </c>
      <c r="Q47" s="84">
        <f t="shared" si="18"/>
        <v>0</v>
      </c>
      <c r="R47" s="84">
        <f t="shared" si="19"/>
        <v>0</v>
      </c>
      <c r="S47" s="84">
        <f t="shared" si="20"/>
        <v>0</v>
      </c>
      <c r="T47" s="95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thickBot="1">
      <c r="A48" s="96" t="s">
        <v>54</v>
      </c>
      <c r="B48" s="97"/>
      <c r="C48" s="98"/>
      <c r="D48" s="99"/>
      <c r="E48" s="100"/>
      <c r="F48" s="101"/>
      <c r="G48" s="102">
        <f>G26+G40+G44</f>
        <v>0</v>
      </c>
      <c r="H48" s="100"/>
      <c r="I48" s="101"/>
      <c r="J48" s="102">
        <f>J26+J40+J44</f>
        <v>0</v>
      </c>
      <c r="K48" s="100"/>
      <c r="L48" s="101"/>
      <c r="M48" s="102">
        <f>M26+M40+M44</f>
        <v>464900</v>
      </c>
      <c r="N48" s="100"/>
      <c r="O48" s="101"/>
      <c r="P48" s="102">
        <f t="shared" ref="P48:S48" si="21">P26+P40+P44</f>
        <v>464899.97</v>
      </c>
      <c r="Q48" s="102">
        <f t="shared" si="21"/>
        <v>464900</v>
      </c>
      <c r="R48" s="102">
        <f t="shared" si="21"/>
        <v>464899.97</v>
      </c>
      <c r="S48" s="102">
        <f t="shared" si="21"/>
        <v>2.9999999998835847E-2</v>
      </c>
      <c r="T48" s="103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0" customHeight="1">
      <c r="A49" s="71" t="s">
        <v>26</v>
      </c>
      <c r="B49" s="72" t="s">
        <v>55</v>
      </c>
      <c r="C49" s="71" t="s">
        <v>56</v>
      </c>
      <c r="D49" s="73"/>
      <c r="E49" s="74"/>
      <c r="F49" s="75"/>
      <c r="G49" s="104"/>
      <c r="H49" s="74"/>
      <c r="I49" s="75"/>
      <c r="J49" s="104"/>
      <c r="K49" s="74"/>
      <c r="L49" s="75"/>
      <c r="M49" s="104"/>
      <c r="N49" s="74"/>
      <c r="O49" s="75"/>
      <c r="P49" s="104"/>
      <c r="Q49" s="104"/>
      <c r="R49" s="104"/>
      <c r="S49" s="104"/>
      <c r="T49" s="77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ht="30" customHeight="1">
      <c r="A50" s="78" t="s">
        <v>37</v>
      </c>
      <c r="B50" s="105" t="s">
        <v>57</v>
      </c>
      <c r="C50" s="80" t="s">
        <v>58</v>
      </c>
      <c r="D50" s="81"/>
      <c r="E50" s="82"/>
      <c r="F50" s="106">
        <v>0.22</v>
      </c>
      <c r="G50" s="84">
        <f t="shared" ref="G50:G51" si="22">E50*F50</f>
        <v>0</v>
      </c>
      <c r="H50" s="82"/>
      <c r="I50" s="106">
        <v>0.22</v>
      </c>
      <c r="J50" s="84">
        <f t="shared" ref="J50:J51" si="23">H50*I50</f>
        <v>0</v>
      </c>
      <c r="K50" s="82">
        <v>464900</v>
      </c>
      <c r="L50" s="106">
        <v>0.22</v>
      </c>
      <c r="M50" s="84">
        <f t="shared" ref="M50:M51" si="24">K50*L50</f>
        <v>102278</v>
      </c>
      <c r="N50" s="82">
        <v>464900</v>
      </c>
      <c r="O50" s="106">
        <v>0.22</v>
      </c>
      <c r="P50" s="84">
        <f t="shared" ref="P50:P51" si="25">N50*O50</f>
        <v>102278</v>
      </c>
      <c r="Q50" s="84">
        <f t="shared" ref="Q50:Q51" si="26">G50+M50</f>
        <v>102278</v>
      </c>
      <c r="R50" s="84">
        <f t="shared" ref="R50:R51" si="27">J50+P50</f>
        <v>102278</v>
      </c>
      <c r="S50" s="84">
        <f t="shared" ref="S50:S51" si="28">Q50-R50</f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>
      <c r="A51" s="86" t="s">
        <v>37</v>
      </c>
      <c r="B51" s="87" t="s">
        <v>59</v>
      </c>
      <c r="C51" s="80" t="s">
        <v>44</v>
      </c>
      <c r="D51" s="81"/>
      <c r="E51" s="82"/>
      <c r="F51" s="106">
        <v>0.22</v>
      </c>
      <c r="G51" s="84">
        <f t="shared" si="22"/>
        <v>0</v>
      </c>
      <c r="H51" s="82"/>
      <c r="I51" s="106">
        <v>0.22</v>
      </c>
      <c r="J51" s="84">
        <f t="shared" si="23"/>
        <v>0</v>
      </c>
      <c r="K51" s="82"/>
      <c r="L51" s="106">
        <v>0.22</v>
      </c>
      <c r="M51" s="84">
        <f t="shared" si="24"/>
        <v>0</v>
      </c>
      <c r="N51" s="82"/>
      <c r="O51" s="106">
        <v>0.22</v>
      </c>
      <c r="P51" s="84">
        <f t="shared" si="25"/>
        <v>0</v>
      </c>
      <c r="Q51" s="84">
        <f t="shared" si="26"/>
        <v>0</v>
      </c>
      <c r="R51" s="84">
        <f t="shared" si="27"/>
        <v>0</v>
      </c>
      <c r="S51" s="84">
        <f t="shared" si="28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>
      <c r="A52" s="96" t="s">
        <v>60</v>
      </c>
      <c r="B52" s="97"/>
      <c r="C52" s="98"/>
      <c r="D52" s="99"/>
      <c r="E52" s="100"/>
      <c r="F52" s="101"/>
      <c r="G52" s="102">
        <f>SUM(G50:G51)</f>
        <v>0</v>
      </c>
      <c r="H52" s="100"/>
      <c r="I52" s="101"/>
      <c r="J52" s="102">
        <f>SUM(J50:J51)</f>
        <v>0</v>
      </c>
      <c r="K52" s="100"/>
      <c r="L52" s="101"/>
      <c r="M52" s="102">
        <f>SUM(M50:M51)</f>
        <v>102278</v>
      </c>
      <c r="N52" s="100"/>
      <c r="O52" s="101"/>
      <c r="P52" s="102">
        <f t="shared" ref="P52:S52" si="29">SUM(P50:P51)</f>
        <v>102278</v>
      </c>
      <c r="Q52" s="102">
        <f t="shared" si="29"/>
        <v>102278</v>
      </c>
      <c r="R52" s="102">
        <f t="shared" si="29"/>
        <v>102278</v>
      </c>
      <c r="S52" s="102">
        <f t="shared" si="29"/>
        <v>0</v>
      </c>
      <c r="T52" s="103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30" customHeight="1">
      <c r="A53" s="71" t="s">
        <v>26</v>
      </c>
      <c r="B53" s="72" t="s">
        <v>61</v>
      </c>
      <c r="C53" s="71" t="s">
        <v>62</v>
      </c>
      <c r="D53" s="73"/>
      <c r="E53" s="74"/>
      <c r="F53" s="75"/>
      <c r="G53" s="104"/>
      <c r="H53" s="74"/>
      <c r="I53" s="75"/>
      <c r="J53" s="104"/>
      <c r="K53" s="74"/>
      <c r="L53" s="75"/>
      <c r="M53" s="104"/>
      <c r="N53" s="74"/>
      <c r="O53" s="75"/>
      <c r="P53" s="104"/>
      <c r="Q53" s="104"/>
      <c r="R53" s="104"/>
      <c r="S53" s="104"/>
      <c r="T53" s="77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</row>
    <row r="54" spans="1:38" ht="30" customHeight="1">
      <c r="A54" s="78" t="s">
        <v>37</v>
      </c>
      <c r="B54" s="105" t="s">
        <v>63</v>
      </c>
      <c r="C54" s="107" t="s">
        <v>64</v>
      </c>
      <c r="D54" s="81" t="s">
        <v>40</v>
      </c>
      <c r="E54" s="82"/>
      <c r="F54" s="83"/>
      <c r="G54" s="84">
        <f t="shared" ref="G54:G55" si="30">E54*F54</f>
        <v>0</v>
      </c>
      <c r="H54" s="82"/>
      <c r="I54" s="83"/>
      <c r="J54" s="84">
        <f t="shared" ref="J54:J55" si="31">H54*I54</f>
        <v>0</v>
      </c>
      <c r="K54" s="82"/>
      <c r="L54" s="83"/>
      <c r="M54" s="84">
        <f t="shared" ref="M54:M56" si="32">K54*L54</f>
        <v>0</v>
      </c>
      <c r="N54" s="82"/>
      <c r="O54" s="83"/>
      <c r="P54" s="84">
        <f t="shared" ref="P54:P56" si="33">N54*O54</f>
        <v>0</v>
      </c>
      <c r="Q54" s="84">
        <f t="shared" ref="Q54:Q56" si="34">G54+M54</f>
        <v>0</v>
      </c>
      <c r="R54" s="84">
        <f t="shared" ref="R54:R56" si="35">J54+P54</f>
        <v>0</v>
      </c>
      <c r="S54" s="84">
        <f t="shared" ref="S54:S56" si="36">Q54-R54</f>
        <v>0</v>
      </c>
      <c r="T54" s="8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>
      <c r="A55" s="86" t="s">
        <v>37</v>
      </c>
      <c r="B55" s="87" t="s">
        <v>65</v>
      </c>
      <c r="C55" s="107" t="s">
        <v>64</v>
      </c>
      <c r="D55" s="81" t="s">
        <v>40</v>
      </c>
      <c r="E55" s="82"/>
      <c r="F55" s="83"/>
      <c r="G55" s="84">
        <f t="shared" si="30"/>
        <v>0</v>
      </c>
      <c r="H55" s="82"/>
      <c r="I55" s="83"/>
      <c r="J55" s="84">
        <f t="shared" si="31"/>
        <v>0</v>
      </c>
      <c r="K55" s="82"/>
      <c r="L55" s="83"/>
      <c r="M55" s="84">
        <f t="shared" si="32"/>
        <v>0</v>
      </c>
      <c r="N55" s="82"/>
      <c r="O55" s="83"/>
      <c r="P55" s="84">
        <f t="shared" si="33"/>
        <v>0</v>
      </c>
      <c r="Q55" s="84">
        <f t="shared" si="34"/>
        <v>0</v>
      </c>
      <c r="R55" s="84">
        <f t="shared" si="35"/>
        <v>0</v>
      </c>
      <c r="S55" s="84">
        <f t="shared" si="36"/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42" customHeight="1" thickBot="1">
      <c r="A56" s="88" t="s">
        <v>37</v>
      </c>
      <c r="B56" s="89" t="s">
        <v>66</v>
      </c>
      <c r="C56" s="107" t="s">
        <v>228</v>
      </c>
      <c r="D56" s="91" t="s">
        <v>40</v>
      </c>
      <c r="E56" s="92">
        <v>2</v>
      </c>
      <c r="F56" s="93">
        <v>51000</v>
      </c>
      <c r="G56" s="94">
        <f>E56*F56-21000</f>
        <v>81000</v>
      </c>
      <c r="H56" s="92">
        <v>2</v>
      </c>
      <c r="I56" s="93">
        <v>51000</v>
      </c>
      <c r="J56" s="94">
        <f>H56*I56-21000</f>
        <v>81000</v>
      </c>
      <c r="K56" s="92">
        <v>5</v>
      </c>
      <c r="L56" s="93">
        <v>51000</v>
      </c>
      <c r="M56" s="94">
        <f t="shared" si="32"/>
        <v>255000</v>
      </c>
      <c r="N56" s="92">
        <v>5</v>
      </c>
      <c r="O56" s="93">
        <v>51000</v>
      </c>
      <c r="P56" s="94">
        <f t="shared" si="33"/>
        <v>255000</v>
      </c>
      <c r="Q56" s="84">
        <f t="shared" si="34"/>
        <v>336000</v>
      </c>
      <c r="R56" s="84">
        <f t="shared" si="35"/>
        <v>336000</v>
      </c>
      <c r="S56" s="84">
        <f t="shared" si="36"/>
        <v>0</v>
      </c>
      <c r="T56" s="95" t="s">
        <v>210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thickBot="1">
      <c r="A57" s="96" t="s">
        <v>67</v>
      </c>
      <c r="B57" s="97"/>
      <c r="C57" s="98"/>
      <c r="D57" s="99"/>
      <c r="E57" s="100"/>
      <c r="F57" s="101"/>
      <c r="G57" s="102">
        <f>SUM(G54:G56)</f>
        <v>81000</v>
      </c>
      <c r="H57" s="100"/>
      <c r="I57" s="101"/>
      <c r="J57" s="102">
        <f>SUM(J54:J56)</f>
        <v>81000</v>
      </c>
      <c r="K57" s="100"/>
      <c r="L57" s="101"/>
      <c r="M57" s="102">
        <f>SUM(M54:M56)</f>
        <v>255000</v>
      </c>
      <c r="N57" s="100"/>
      <c r="O57" s="101"/>
      <c r="P57" s="102">
        <f t="shared" ref="P57:S57" si="37">SUM(P54:P56)</f>
        <v>255000</v>
      </c>
      <c r="Q57" s="102">
        <f t="shared" si="37"/>
        <v>336000</v>
      </c>
      <c r="R57" s="102">
        <f t="shared" si="37"/>
        <v>336000</v>
      </c>
      <c r="S57" s="102">
        <f t="shared" si="37"/>
        <v>0</v>
      </c>
      <c r="T57" s="103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46.75" customHeight="1">
      <c r="A58" s="71" t="s">
        <v>26</v>
      </c>
      <c r="B58" s="72" t="s">
        <v>68</v>
      </c>
      <c r="C58" s="108" t="s">
        <v>69</v>
      </c>
      <c r="D58" s="73"/>
      <c r="E58" s="74"/>
      <c r="F58" s="75"/>
      <c r="G58" s="104"/>
      <c r="H58" s="74"/>
      <c r="I58" s="75"/>
      <c r="J58" s="104"/>
      <c r="K58" s="74"/>
      <c r="L58" s="75"/>
      <c r="M58" s="104"/>
      <c r="N58" s="74"/>
      <c r="O58" s="75"/>
      <c r="P58" s="104"/>
      <c r="Q58" s="104"/>
      <c r="R58" s="104"/>
      <c r="S58" s="104"/>
      <c r="T58" s="77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</row>
    <row r="59" spans="1:38" ht="30" customHeight="1">
      <c r="A59" s="78" t="s">
        <v>37</v>
      </c>
      <c r="B59" s="105" t="s">
        <v>70</v>
      </c>
      <c r="C59" s="107" t="s">
        <v>71</v>
      </c>
      <c r="D59" s="81" t="s">
        <v>40</v>
      </c>
      <c r="E59" s="82"/>
      <c r="F59" s="83"/>
      <c r="G59" s="84">
        <f t="shared" ref="G59:G62" si="38">E59*F59</f>
        <v>0</v>
      </c>
      <c r="H59" s="82"/>
      <c r="I59" s="83"/>
      <c r="J59" s="84">
        <f t="shared" ref="J59:J62" si="39">H59*I59</f>
        <v>0</v>
      </c>
      <c r="K59" s="82"/>
      <c r="L59" s="83"/>
      <c r="M59" s="84">
        <f t="shared" ref="M59:M62" si="40">K59*L59</f>
        <v>0</v>
      </c>
      <c r="N59" s="82"/>
      <c r="O59" s="83"/>
      <c r="P59" s="84">
        <f t="shared" ref="P59:P62" si="41">N59*O59</f>
        <v>0</v>
      </c>
      <c r="Q59" s="84">
        <f t="shared" ref="Q59:Q62" si="42">G59+M59</f>
        <v>0</v>
      </c>
      <c r="R59" s="84">
        <f t="shared" ref="R59:R62" si="43">J59+P59</f>
        <v>0</v>
      </c>
      <c r="S59" s="84">
        <f t="shared" ref="S59:S62" si="44">Q59-R59</f>
        <v>0</v>
      </c>
      <c r="T59" s="8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>
      <c r="A60" s="86" t="s">
        <v>37</v>
      </c>
      <c r="B60" s="89" t="s">
        <v>72</v>
      </c>
      <c r="C60" s="107" t="s">
        <v>73</v>
      </c>
      <c r="D60" s="81" t="s">
        <v>40</v>
      </c>
      <c r="E60" s="82"/>
      <c r="F60" s="83"/>
      <c r="G60" s="84">
        <f t="shared" si="38"/>
        <v>0</v>
      </c>
      <c r="H60" s="82"/>
      <c r="I60" s="83"/>
      <c r="J60" s="84">
        <f t="shared" si="39"/>
        <v>0</v>
      </c>
      <c r="K60" s="82"/>
      <c r="L60" s="83"/>
      <c r="M60" s="84">
        <f t="shared" si="40"/>
        <v>0</v>
      </c>
      <c r="N60" s="82"/>
      <c r="O60" s="83"/>
      <c r="P60" s="84">
        <f t="shared" si="41"/>
        <v>0</v>
      </c>
      <c r="Q60" s="84">
        <f t="shared" si="42"/>
        <v>0</v>
      </c>
      <c r="R60" s="84">
        <f t="shared" si="43"/>
        <v>0</v>
      </c>
      <c r="S60" s="84">
        <f t="shared" si="44"/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>
      <c r="A61" s="86" t="s">
        <v>37</v>
      </c>
      <c r="B61" s="87" t="s">
        <v>74</v>
      </c>
      <c r="C61" s="109" t="s">
        <v>75</v>
      </c>
      <c r="D61" s="81" t="s">
        <v>40</v>
      </c>
      <c r="E61" s="82"/>
      <c r="F61" s="83"/>
      <c r="G61" s="84">
        <f t="shared" si="38"/>
        <v>0</v>
      </c>
      <c r="H61" s="82"/>
      <c r="I61" s="83"/>
      <c r="J61" s="84">
        <f t="shared" si="39"/>
        <v>0</v>
      </c>
      <c r="K61" s="82"/>
      <c r="L61" s="83"/>
      <c r="M61" s="84">
        <f t="shared" si="40"/>
        <v>0</v>
      </c>
      <c r="N61" s="82"/>
      <c r="O61" s="83"/>
      <c r="P61" s="84">
        <f t="shared" si="41"/>
        <v>0</v>
      </c>
      <c r="Q61" s="84">
        <f t="shared" si="42"/>
        <v>0</v>
      </c>
      <c r="R61" s="84">
        <f t="shared" si="43"/>
        <v>0</v>
      </c>
      <c r="S61" s="84">
        <f t="shared" si="44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45.75" customHeight="1">
      <c r="A62" s="88" t="s">
        <v>37</v>
      </c>
      <c r="B62" s="87" t="s">
        <v>76</v>
      </c>
      <c r="C62" s="110" t="s">
        <v>77</v>
      </c>
      <c r="D62" s="91" t="s">
        <v>40</v>
      </c>
      <c r="E62" s="92"/>
      <c r="F62" s="93"/>
      <c r="G62" s="94">
        <f t="shared" si="38"/>
        <v>0</v>
      </c>
      <c r="H62" s="92"/>
      <c r="I62" s="93"/>
      <c r="J62" s="94">
        <f t="shared" si="39"/>
        <v>0</v>
      </c>
      <c r="K62" s="92"/>
      <c r="L62" s="93"/>
      <c r="M62" s="94">
        <f t="shared" si="40"/>
        <v>0</v>
      </c>
      <c r="N62" s="92"/>
      <c r="O62" s="93"/>
      <c r="P62" s="94">
        <f t="shared" si="41"/>
        <v>0</v>
      </c>
      <c r="Q62" s="84">
        <f t="shared" si="42"/>
        <v>0</v>
      </c>
      <c r="R62" s="84">
        <f t="shared" si="43"/>
        <v>0</v>
      </c>
      <c r="S62" s="84">
        <f t="shared" si="44"/>
        <v>0</v>
      </c>
      <c r="T62" s="9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>
      <c r="A63" s="111" t="s">
        <v>78</v>
      </c>
      <c r="B63" s="97"/>
      <c r="C63" s="98"/>
      <c r="D63" s="99"/>
      <c r="E63" s="100"/>
      <c r="F63" s="101"/>
      <c r="G63" s="102">
        <f>SUM(G59:G62)</f>
        <v>0</v>
      </c>
      <c r="H63" s="100"/>
      <c r="I63" s="101"/>
      <c r="J63" s="102">
        <f>SUM(J59:J62)</f>
        <v>0</v>
      </c>
      <c r="K63" s="100"/>
      <c r="L63" s="101"/>
      <c r="M63" s="102">
        <f>SUM(M59:M62)</f>
        <v>0</v>
      </c>
      <c r="N63" s="100"/>
      <c r="O63" s="101"/>
      <c r="P63" s="102">
        <f t="shared" ref="P63:S63" si="45">SUM(P59:P62)</f>
        <v>0</v>
      </c>
      <c r="Q63" s="102">
        <f t="shared" si="45"/>
        <v>0</v>
      </c>
      <c r="R63" s="102">
        <f t="shared" si="45"/>
        <v>0</v>
      </c>
      <c r="S63" s="102">
        <f t="shared" si="45"/>
        <v>0</v>
      </c>
      <c r="T63" s="103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30" customHeight="1">
      <c r="A64" s="71" t="s">
        <v>26</v>
      </c>
      <c r="B64" s="72" t="s">
        <v>79</v>
      </c>
      <c r="C64" s="71" t="s">
        <v>80</v>
      </c>
      <c r="D64" s="73"/>
      <c r="E64" s="74"/>
      <c r="F64" s="75"/>
      <c r="G64" s="104"/>
      <c r="H64" s="74"/>
      <c r="I64" s="75"/>
      <c r="J64" s="104"/>
      <c r="K64" s="74"/>
      <c r="L64" s="75"/>
      <c r="M64" s="104"/>
      <c r="N64" s="74"/>
      <c r="O64" s="75"/>
      <c r="P64" s="104"/>
      <c r="Q64" s="104"/>
      <c r="R64" s="104"/>
      <c r="S64" s="104"/>
      <c r="T64" s="77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ht="30" customHeight="1">
      <c r="A65" s="78" t="s">
        <v>37</v>
      </c>
      <c r="B65" s="105" t="s">
        <v>81</v>
      </c>
      <c r="C65" s="112" t="s">
        <v>82</v>
      </c>
      <c r="D65" s="81" t="s">
        <v>40</v>
      </c>
      <c r="E65" s="82"/>
      <c r="F65" s="83"/>
      <c r="G65" s="84">
        <f t="shared" ref="G65:G67" si="46">E65*F65</f>
        <v>0</v>
      </c>
      <c r="H65" s="82"/>
      <c r="I65" s="83"/>
      <c r="J65" s="84">
        <f t="shared" ref="J65:J67" si="47">H65*I65</f>
        <v>0</v>
      </c>
      <c r="K65" s="82"/>
      <c r="L65" s="83"/>
      <c r="M65" s="84">
        <f t="shared" ref="M65:M67" si="48">K65*L65</f>
        <v>0</v>
      </c>
      <c r="N65" s="82"/>
      <c r="O65" s="83"/>
      <c r="P65" s="84">
        <f t="shared" ref="P65:P67" si="49">N65*O65</f>
        <v>0</v>
      </c>
      <c r="Q65" s="84">
        <f t="shared" ref="Q65:Q67" si="50">G65+M65</f>
        <v>0</v>
      </c>
      <c r="R65" s="84">
        <f t="shared" ref="R65:R67" si="51">J65+P65</f>
        <v>0</v>
      </c>
      <c r="S65" s="84">
        <f t="shared" ref="S65:S67" si="52">Q65-R65</f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>
      <c r="A66" s="86" t="s">
        <v>37</v>
      </c>
      <c r="B66" s="87" t="s">
        <v>83</v>
      </c>
      <c r="C66" s="112" t="s">
        <v>84</v>
      </c>
      <c r="D66" s="81" t="s">
        <v>40</v>
      </c>
      <c r="E66" s="82"/>
      <c r="F66" s="83"/>
      <c r="G66" s="84">
        <f t="shared" si="46"/>
        <v>0</v>
      </c>
      <c r="H66" s="82"/>
      <c r="I66" s="83"/>
      <c r="J66" s="84">
        <f t="shared" si="47"/>
        <v>0</v>
      </c>
      <c r="K66" s="82"/>
      <c r="L66" s="83"/>
      <c r="M66" s="84">
        <f t="shared" si="48"/>
        <v>0</v>
      </c>
      <c r="N66" s="82"/>
      <c r="O66" s="83"/>
      <c r="P66" s="84">
        <f t="shared" si="49"/>
        <v>0</v>
      </c>
      <c r="Q66" s="84">
        <f t="shared" si="50"/>
        <v>0</v>
      </c>
      <c r="R66" s="84">
        <f t="shared" si="51"/>
        <v>0</v>
      </c>
      <c r="S66" s="84">
        <f t="shared" si="52"/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>
      <c r="A67" s="88" t="s">
        <v>37</v>
      </c>
      <c r="B67" s="89" t="s">
        <v>85</v>
      </c>
      <c r="C67" s="113" t="s">
        <v>86</v>
      </c>
      <c r="D67" s="91" t="s">
        <v>40</v>
      </c>
      <c r="E67" s="92"/>
      <c r="F67" s="93"/>
      <c r="G67" s="94">
        <f t="shared" si="46"/>
        <v>0</v>
      </c>
      <c r="H67" s="92"/>
      <c r="I67" s="93"/>
      <c r="J67" s="94">
        <f t="shared" si="47"/>
        <v>0</v>
      </c>
      <c r="K67" s="92"/>
      <c r="L67" s="93"/>
      <c r="M67" s="94">
        <f t="shared" si="48"/>
        <v>0</v>
      </c>
      <c r="N67" s="92"/>
      <c r="O67" s="93"/>
      <c r="P67" s="94">
        <f t="shared" si="49"/>
        <v>0</v>
      </c>
      <c r="Q67" s="84">
        <f t="shared" si="50"/>
        <v>0</v>
      </c>
      <c r="R67" s="84">
        <f t="shared" si="51"/>
        <v>0</v>
      </c>
      <c r="S67" s="84">
        <f t="shared" si="52"/>
        <v>0</v>
      </c>
      <c r="T67" s="9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>
      <c r="A68" s="96" t="s">
        <v>87</v>
      </c>
      <c r="B68" s="97"/>
      <c r="C68" s="98"/>
      <c r="D68" s="99"/>
      <c r="E68" s="100"/>
      <c r="F68" s="101"/>
      <c r="G68" s="102">
        <f>SUM(G65:G67)</f>
        <v>0</v>
      </c>
      <c r="H68" s="100"/>
      <c r="I68" s="101"/>
      <c r="J68" s="102">
        <f>SUM(J65:J67)</f>
        <v>0</v>
      </c>
      <c r="K68" s="100"/>
      <c r="L68" s="101"/>
      <c r="M68" s="102">
        <f>SUM(M65:M67)</f>
        <v>0</v>
      </c>
      <c r="N68" s="100"/>
      <c r="O68" s="101"/>
      <c r="P68" s="102">
        <f t="shared" ref="P68:S68" si="53">SUM(P65:P67)</f>
        <v>0</v>
      </c>
      <c r="Q68" s="102">
        <f t="shared" si="53"/>
        <v>0</v>
      </c>
      <c r="R68" s="102">
        <f t="shared" si="53"/>
        <v>0</v>
      </c>
      <c r="S68" s="102">
        <f t="shared" si="53"/>
        <v>0</v>
      </c>
      <c r="T68" s="103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>
      <c r="A69" s="71" t="s">
        <v>26</v>
      </c>
      <c r="B69" s="72" t="s">
        <v>88</v>
      </c>
      <c r="C69" s="71" t="s">
        <v>89</v>
      </c>
      <c r="D69" s="73"/>
      <c r="E69" s="74"/>
      <c r="F69" s="75"/>
      <c r="G69" s="104"/>
      <c r="H69" s="74"/>
      <c r="I69" s="75"/>
      <c r="J69" s="104"/>
      <c r="K69" s="74"/>
      <c r="L69" s="75"/>
      <c r="M69" s="104"/>
      <c r="N69" s="74"/>
      <c r="O69" s="75"/>
      <c r="P69" s="104"/>
      <c r="Q69" s="104"/>
      <c r="R69" s="104"/>
      <c r="S69" s="104"/>
      <c r="T69" s="77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1:38" ht="30" customHeight="1">
      <c r="A70" s="78" t="s">
        <v>37</v>
      </c>
      <c r="B70" s="105" t="s">
        <v>90</v>
      </c>
      <c r="C70" s="112" t="s">
        <v>91</v>
      </c>
      <c r="D70" s="81" t="s">
        <v>92</v>
      </c>
      <c r="E70" s="82"/>
      <c r="F70" s="83"/>
      <c r="G70" s="84">
        <f t="shared" ref="G70:G72" si="54">E70*F70</f>
        <v>0</v>
      </c>
      <c r="H70" s="82"/>
      <c r="I70" s="83"/>
      <c r="J70" s="84">
        <f t="shared" ref="J70:J72" si="55">H70*I70</f>
        <v>0</v>
      </c>
      <c r="K70" s="82"/>
      <c r="L70" s="83"/>
      <c r="M70" s="84">
        <f t="shared" ref="M70:M72" si="56">K70*L70</f>
        <v>0</v>
      </c>
      <c r="N70" s="82"/>
      <c r="O70" s="83"/>
      <c r="P70" s="84">
        <f t="shared" ref="P70:P72" si="57">N70*O70</f>
        <v>0</v>
      </c>
      <c r="Q70" s="84">
        <f t="shared" ref="Q70:Q72" si="58">G70+M70</f>
        <v>0</v>
      </c>
      <c r="R70" s="84">
        <f t="shared" ref="R70:R72" si="59">J70+P70</f>
        <v>0</v>
      </c>
      <c r="S70" s="84">
        <f t="shared" ref="S70:S72" si="60">Q70-R70</f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>
      <c r="A71" s="86" t="s">
        <v>37</v>
      </c>
      <c r="B71" s="87" t="s">
        <v>93</v>
      </c>
      <c r="C71" s="112" t="s">
        <v>91</v>
      </c>
      <c r="D71" s="81" t="s">
        <v>92</v>
      </c>
      <c r="E71" s="82"/>
      <c r="F71" s="83"/>
      <c r="G71" s="84">
        <f t="shared" si="54"/>
        <v>0</v>
      </c>
      <c r="H71" s="82"/>
      <c r="I71" s="83"/>
      <c r="J71" s="84">
        <f t="shared" si="55"/>
        <v>0</v>
      </c>
      <c r="K71" s="82"/>
      <c r="L71" s="83"/>
      <c r="M71" s="84">
        <f t="shared" si="56"/>
        <v>0</v>
      </c>
      <c r="N71" s="82"/>
      <c r="O71" s="83"/>
      <c r="P71" s="84">
        <f t="shared" si="57"/>
        <v>0</v>
      </c>
      <c r="Q71" s="84">
        <f t="shared" si="58"/>
        <v>0</v>
      </c>
      <c r="R71" s="84">
        <f t="shared" si="59"/>
        <v>0</v>
      </c>
      <c r="S71" s="84">
        <f t="shared" si="60"/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>
      <c r="A72" s="88" t="s">
        <v>37</v>
      </c>
      <c r="B72" s="89" t="s">
        <v>94</v>
      </c>
      <c r="C72" s="113" t="s">
        <v>91</v>
      </c>
      <c r="D72" s="91" t="s">
        <v>92</v>
      </c>
      <c r="E72" s="92"/>
      <c r="F72" s="93"/>
      <c r="G72" s="94">
        <f t="shared" si="54"/>
        <v>0</v>
      </c>
      <c r="H72" s="92"/>
      <c r="I72" s="93"/>
      <c r="J72" s="94">
        <f t="shared" si="55"/>
        <v>0</v>
      </c>
      <c r="K72" s="92"/>
      <c r="L72" s="93"/>
      <c r="M72" s="94">
        <f t="shared" si="56"/>
        <v>0</v>
      </c>
      <c r="N72" s="92"/>
      <c r="O72" s="93"/>
      <c r="P72" s="94">
        <f t="shared" si="57"/>
        <v>0</v>
      </c>
      <c r="Q72" s="84">
        <f t="shared" si="58"/>
        <v>0</v>
      </c>
      <c r="R72" s="84">
        <f t="shared" si="59"/>
        <v>0</v>
      </c>
      <c r="S72" s="84">
        <f t="shared" si="60"/>
        <v>0</v>
      </c>
      <c r="T72" s="9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>
      <c r="A73" s="96" t="s">
        <v>95</v>
      </c>
      <c r="B73" s="97"/>
      <c r="C73" s="98"/>
      <c r="D73" s="99"/>
      <c r="E73" s="100"/>
      <c r="F73" s="101"/>
      <c r="G73" s="102">
        <f>SUM(G70:G72)</f>
        <v>0</v>
      </c>
      <c r="H73" s="100"/>
      <c r="I73" s="101"/>
      <c r="J73" s="102">
        <f>SUM(J70:J72)</f>
        <v>0</v>
      </c>
      <c r="K73" s="100"/>
      <c r="L73" s="101"/>
      <c r="M73" s="102">
        <f>SUM(M70:M72)</f>
        <v>0</v>
      </c>
      <c r="N73" s="100"/>
      <c r="O73" s="101"/>
      <c r="P73" s="102">
        <f t="shared" ref="P73:S73" si="61">SUM(P70:P72)</f>
        <v>0</v>
      </c>
      <c r="Q73" s="102">
        <f t="shared" si="61"/>
        <v>0</v>
      </c>
      <c r="R73" s="102">
        <f t="shared" si="61"/>
        <v>0</v>
      </c>
      <c r="S73" s="102">
        <f t="shared" si="61"/>
        <v>0</v>
      </c>
      <c r="T73" s="103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42" customHeight="1">
      <c r="A74" s="71" t="s">
        <v>26</v>
      </c>
      <c r="B74" s="72" t="s">
        <v>96</v>
      </c>
      <c r="C74" s="108" t="s">
        <v>97</v>
      </c>
      <c r="D74" s="73"/>
      <c r="E74" s="74"/>
      <c r="F74" s="75"/>
      <c r="G74" s="104"/>
      <c r="H74" s="74"/>
      <c r="I74" s="75"/>
      <c r="J74" s="104"/>
      <c r="K74" s="74"/>
      <c r="L74" s="75"/>
      <c r="M74" s="104"/>
      <c r="N74" s="74"/>
      <c r="O74" s="75"/>
      <c r="P74" s="104"/>
      <c r="Q74" s="104"/>
      <c r="R74" s="104"/>
      <c r="S74" s="104"/>
      <c r="T74" s="77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ht="30" customHeight="1">
      <c r="A75" s="78" t="s">
        <v>37</v>
      </c>
      <c r="B75" s="105" t="s">
        <v>98</v>
      </c>
      <c r="C75" s="112" t="s">
        <v>99</v>
      </c>
      <c r="D75" s="81" t="s">
        <v>40</v>
      </c>
      <c r="E75" s="82"/>
      <c r="F75" s="83"/>
      <c r="G75" s="84">
        <f t="shared" ref="G75:G77" si="62">E75*F75</f>
        <v>0</v>
      </c>
      <c r="H75" s="82"/>
      <c r="I75" s="83"/>
      <c r="J75" s="84">
        <f t="shared" ref="J75:J77" si="63">H75*I75</f>
        <v>0</v>
      </c>
      <c r="K75" s="82"/>
      <c r="L75" s="83"/>
      <c r="M75" s="84">
        <f t="shared" ref="M75:M77" si="64">K75*L75</f>
        <v>0</v>
      </c>
      <c r="N75" s="82"/>
      <c r="O75" s="83"/>
      <c r="P75" s="84">
        <f t="shared" ref="P75:P77" si="65">N75*O75</f>
        <v>0</v>
      </c>
      <c r="Q75" s="84">
        <f t="shared" ref="Q75:Q77" si="66">G75+M75</f>
        <v>0</v>
      </c>
      <c r="R75" s="84">
        <f t="shared" ref="R75:R77" si="67">J75+P75</f>
        <v>0</v>
      </c>
      <c r="S75" s="84">
        <f t="shared" ref="S75:S77" si="68">Q75-R75</f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>
      <c r="A76" s="86" t="s">
        <v>37</v>
      </c>
      <c r="B76" s="87" t="s">
        <v>100</v>
      </c>
      <c r="C76" s="112" t="s">
        <v>101</v>
      </c>
      <c r="D76" s="81" t="s">
        <v>40</v>
      </c>
      <c r="E76" s="82"/>
      <c r="F76" s="83"/>
      <c r="G76" s="84">
        <f t="shared" si="62"/>
        <v>0</v>
      </c>
      <c r="H76" s="82"/>
      <c r="I76" s="83"/>
      <c r="J76" s="84">
        <f t="shared" si="63"/>
        <v>0</v>
      </c>
      <c r="K76" s="82"/>
      <c r="L76" s="83"/>
      <c r="M76" s="84">
        <f t="shared" si="64"/>
        <v>0</v>
      </c>
      <c r="N76" s="82"/>
      <c r="O76" s="83"/>
      <c r="P76" s="84">
        <f t="shared" si="65"/>
        <v>0</v>
      </c>
      <c r="Q76" s="84">
        <f t="shared" si="66"/>
        <v>0</v>
      </c>
      <c r="R76" s="84">
        <f t="shared" si="67"/>
        <v>0</v>
      </c>
      <c r="S76" s="84">
        <f t="shared" si="68"/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>
      <c r="A77" s="88" t="s">
        <v>37</v>
      </c>
      <c r="B77" s="89" t="s">
        <v>102</v>
      </c>
      <c r="C77" s="113" t="s">
        <v>103</v>
      </c>
      <c r="D77" s="91" t="s">
        <v>40</v>
      </c>
      <c r="E77" s="92"/>
      <c r="F77" s="93"/>
      <c r="G77" s="94">
        <f t="shared" si="62"/>
        <v>0</v>
      </c>
      <c r="H77" s="92"/>
      <c r="I77" s="93"/>
      <c r="J77" s="94">
        <f t="shared" si="63"/>
        <v>0</v>
      </c>
      <c r="K77" s="92"/>
      <c r="L77" s="93"/>
      <c r="M77" s="94">
        <f t="shared" si="64"/>
        <v>0</v>
      </c>
      <c r="N77" s="92"/>
      <c r="O77" s="93"/>
      <c r="P77" s="94">
        <f t="shared" si="65"/>
        <v>0</v>
      </c>
      <c r="Q77" s="84">
        <f t="shared" si="66"/>
        <v>0</v>
      </c>
      <c r="R77" s="84">
        <f t="shared" si="67"/>
        <v>0</v>
      </c>
      <c r="S77" s="84">
        <f t="shared" si="68"/>
        <v>0</v>
      </c>
      <c r="T77" s="9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>
      <c r="A78" s="96" t="s">
        <v>104</v>
      </c>
      <c r="B78" s="97"/>
      <c r="C78" s="98"/>
      <c r="D78" s="99"/>
      <c r="E78" s="100"/>
      <c r="F78" s="101"/>
      <c r="G78" s="102">
        <f>SUM(G75:G77)</f>
        <v>0</v>
      </c>
      <c r="H78" s="100"/>
      <c r="I78" s="101"/>
      <c r="J78" s="102">
        <f>SUM(J75:J77)</f>
        <v>0</v>
      </c>
      <c r="K78" s="100"/>
      <c r="L78" s="101"/>
      <c r="M78" s="102">
        <f>SUM(M75:M77)</f>
        <v>0</v>
      </c>
      <c r="N78" s="100"/>
      <c r="O78" s="101"/>
      <c r="P78" s="102">
        <f t="shared" ref="P78:S78" si="69">SUM(P75:P77)</f>
        <v>0</v>
      </c>
      <c r="Q78" s="102">
        <f t="shared" si="69"/>
        <v>0</v>
      </c>
      <c r="R78" s="102">
        <f t="shared" si="69"/>
        <v>0</v>
      </c>
      <c r="S78" s="102">
        <f t="shared" si="69"/>
        <v>0</v>
      </c>
      <c r="T78" s="103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30" customHeight="1">
      <c r="A79" s="71" t="s">
        <v>26</v>
      </c>
      <c r="B79" s="72" t="s">
        <v>105</v>
      </c>
      <c r="C79" s="108" t="s">
        <v>106</v>
      </c>
      <c r="D79" s="73"/>
      <c r="E79" s="74"/>
      <c r="F79" s="75"/>
      <c r="G79" s="104"/>
      <c r="H79" s="74"/>
      <c r="I79" s="75"/>
      <c r="J79" s="104"/>
      <c r="K79" s="74"/>
      <c r="L79" s="75"/>
      <c r="M79" s="104"/>
      <c r="N79" s="74"/>
      <c r="O79" s="75"/>
      <c r="P79" s="104"/>
      <c r="Q79" s="104"/>
      <c r="R79" s="104"/>
      <c r="S79" s="104"/>
      <c r="T79" s="77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</row>
    <row r="80" spans="1:38" ht="30" customHeight="1">
      <c r="A80" s="78" t="s">
        <v>37</v>
      </c>
      <c r="B80" s="105" t="s">
        <v>107</v>
      </c>
      <c r="C80" s="107" t="s">
        <v>108</v>
      </c>
      <c r="D80" s="81"/>
      <c r="E80" s="82"/>
      <c r="F80" s="83"/>
      <c r="G80" s="84">
        <f t="shared" ref="G80:G82" si="70">E80*F80</f>
        <v>0</v>
      </c>
      <c r="H80" s="82"/>
      <c r="I80" s="83"/>
      <c r="J80" s="84">
        <f t="shared" ref="J80:J82" si="71">H80*I80</f>
        <v>0</v>
      </c>
      <c r="K80" s="82"/>
      <c r="L80" s="83"/>
      <c r="M80" s="84">
        <f t="shared" ref="M80:M82" si="72">K80*L80</f>
        <v>0</v>
      </c>
      <c r="N80" s="82"/>
      <c r="O80" s="83"/>
      <c r="P80" s="84">
        <f t="shared" ref="P80:P82" si="73">N80*O80</f>
        <v>0</v>
      </c>
      <c r="Q80" s="84">
        <f t="shared" ref="Q80:Q82" si="74">G80+M80</f>
        <v>0</v>
      </c>
      <c r="R80" s="84">
        <f t="shared" ref="R80:R82" si="75">J80+P80</f>
        <v>0</v>
      </c>
      <c r="S80" s="84">
        <f t="shared" ref="S80:S82" si="76">Q80-R80</f>
        <v>0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>
      <c r="A81" s="78" t="s">
        <v>37</v>
      </c>
      <c r="B81" s="79" t="s">
        <v>109</v>
      </c>
      <c r="C81" s="107" t="s">
        <v>110</v>
      </c>
      <c r="D81" s="81"/>
      <c r="E81" s="82"/>
      <c r="F81" s="83"/>
      <c r="G81" s="84">
        <f t="shared" si="70"/>
        <v>0</v>
      </c>
      <c r="H81" s="82"/>
      <c r="I81" s="83"/>
      <c r="J81" s="84">
        <f t="shared" si="71"/>
        <v>0</v>
      </c>
      <c r="K81" s="82"/>
      <c r="L81" s="83"/>
      <c r="M81" s="84">
        <f t="shared" si="72"/>
        <v>0</v>
      </c>
      <c r="N81" s="82"/>
      <c r="O81" s="83"/>
      <c r="P81" s="84">
        <f t="shared" si="73"/>
        <v>0</v>
      </c>
      <c r="Q81" s="84">
        <f t="shared" si="74"/>
        <v>0</v>
      </c>
      <c r="R81" s="84">
        <f t="shared" si="75"/>
        <v>0</v>
      </c>
      <c r="S81" s="84">
        <f t="shared" si="76"/>
        <v>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>
      <c r="A82" s="86" t="s">
        <v>37</v>
      </c>
      <c r="B82" s="87" t="s">
        <v>111</v>
      </c>
      <c r="C82" s="107" t="s">
        <v>112</v>
      </c>
      <c r="D82" s="81"/>
      <c r="E82" s="82"/>
      <c r="F82" s="83"/>
      <c r="G82" s="84">
        <f t="shared" si="70"/>
        <v>0</v>
      </c>
      <c r="H82" s="82"/>
      <c r="I82" s="83"/>
      <c r="J82" s="84">
        <f t="shared" si="71"/>
        <v>0</v>
      </c>
      <c r="K82" s="82"/>
      <c r="L82" s="83"/>
      <c r="M82" s="84">
        <f t="shared" si="72"/>
        <v>0</v>
      </c>
      <c r="N82" s="82"/>
      <c r="O82" s="83"/>
      <c r="P82" s="84">
        <f t="shared" si="73"/>
        <v>0</v>
      </c>
      <c r="Q82" s="84">
        <f t="shared" si="74"/>
        <v>0</v>
      </c>
      <c r="R82" s="84">
        <f t="shared" si="75"/>
        <v>0</v>
      </c>
      <c r="S82" s="84">
        <f t="shared" si="76"/>
        <v>0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>
      <c r="A83" s="111" t="s">
        <v>113</v>
      </c>
      <c r="B83" s="114"/>
      <c r="C83" s="98"/>
      <c r="D83" s="99"/>
      <c r="E83" s="100"/>
      <c r="F83" s="101"/>
      <c r="G83" s="102">
        <f>SUM(G80:G82)</f>
        <v>0</v>
      </c>
      <c r="H83" s="100"/>
      <c r="I83" s="101"/>
      <c r="J83" s="102">
        <f>SUM(J80:J82)</f>
        <v>0</v>
      </c>
      <c r="K83" s="100"/>
      <c r="L83" s="101"/>
      <c r="M83" s="102">
        <f>SUM(M80:M82)</f>
        <v>0</v>
      </c>
      <c r="N83" s="100"/>
      <c r="O83" s="101"/>
      <c r="P83" s="102">
        <f t="shared" ref="P83:S83" si="77">SUM(P80:P82)</f>
        <v>0</v>
      </c>
      <c r="Q83" s="102">
        <f t="shared" si="77"/>
        <v>0</v>
      </c>
      <c r="R83" s="102">
        <f t="shared" si="77"/>
        <v>0</v>
      </c>
      <c r="S83" s="102">
        <f t="shared" si="77"/>
        <v>0</v>
      </c>
      <c r="T83" s="103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30" customHeight="1">
      <c r="A84" s="71" t="s">
        <v>26</v>
      </c>
      <c r="B84" s="115" t="s">
        <v>114</v>
      </c>
      <c r="C84" s="116" t="s">
        <v>115</v>
      </c>
      <c r="D84" s="73"/>
      <c r="E84" s="74"/>
      <c r="F84" s="75"/>
      <c r="G84" s="104"/>
      <c r="H84" s="74"/>
      <c r="I84" s="75"/>
      <c r="J84" s="104"/>
      <c r="K84" s="74"/>
      <c r="L84" s="75"/>
      <c r="M84" s="104"/>
      <c r="N84" s="74"/>
      <c r="O84" s="75"/>
      <c r="P84" s="104"/>
      <c r="Q84" s="104"/>
      <c r="R84" s="104"/>
      <c r="S84" s="104"/>
      <c r="T84" s="77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</row>
    <row r="85" spans="1:38" ht="30" customHeight="1">
      <c r="A85" s="78" t="s">
        <v>37</v>
      </c>
      <c r="B85" s="117" t="s">
        <v>116</v>
      </c>
      <c r="C85" s="118" t="s">
        <v>115</v>
      </c>
      <c r="D85" s="119"/>
      <c r="E85" s="268" t="s">
        <v>46</v>
      </c>
      <c r="F85" s="269"/>
      <c r="G85" s="270"/>
      <c r="H85" s="268" t="s">
        <v>46</v>
      </c>
      <c r="I85" s="269"/>
      <c r="J85" s="270"/>
      <c r="K85" s="82"/>
      <c r="L85" s="83"/>
      <c r="M85" s="84">
        <f t="shared" ref="M85:M86" si="78">K85*L85</f>
        <v>0</v>
      </c>
      <c r="N85" s="82"/>
      <c r="O85" s="83"/>
      <c r="P85" s="84">
        <f t="shared" ref="P85:P86" si="79">N85*O85</f>
        <v>0</v>
      </c>
      <c r="Q85" s="84">
        <f t="shared" ref="Q85:Q86" si="80">G85+M85</f>
        <v>0</v>
      </c>
      <c r="R85" s="84">
        <f t="shared" ref="R85:R86" si="81">J85+P85</f>
        <v>0</v>
      </c>
      <c r="S85" s="84">
        <f t="shared" ref="S85:S86" si="82">Q85-R85</f>
        <v>0</v>
      </c>
      <c r="T85" s="8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>
      <c r="A86" s="86" t="s">
        <v>37</v>
      </c>
      <c r="B86" s="120" t="s">
        <v>117</v>
      </c>
      <c r="C86" s="121" t="s">
        <v>115</v>
      </c>
      <c r="D86" s="119"/>
      <c r="E86" s="271"/>
      <c r="F86" s="272"/>
      <c r="G86" s="273"/>
      <c r="H86" s="271"/>
      <c r="I86" s="272"/>
      <c r="J86" s="273"/>
      <c r="K86" s="82"/>
      <c r="L86" s="83"/>
      <c r="M86" s="84">
        <f t="shared" si="78"/>
        <v>0</v>
      </c>
      <c r="N86" s="82"/>
      <c r="O86" s="83"/>
      <c r="P86" s="84">
        <f t="shared" si="79"/>
        <v>0</v>
      </c>
      <c r="Q86" s="84">
        <f t="shared" si="80"/>
        <v>0</v>
      </c>
      <c r="R86" s="84">
        <f t="shared" si="81"/>
        <v>0</v>
      </c>
      <c r="S86" s="84">
        <f t="shared" si="82"/>
        <v>0</v>
      </c>
      <c r="T86" s="8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>
      <c r="A87" s="111" t="s">
        <v>118</v>
      </c>
      <c r="B87" s="122"/>
      <c r="C87" s="123"/>
      <c r="D87" s="99"/>
      <c r="E87" s="100"/>
      <c r="F87" s="101"/>
      <c r="G87" s="102">
        <f>SUM(G85:G86)</f>
        <v>0</v>
      </c>
      <c r="H87" s="100"/>
      <c r="I87" s="101"/>
      <c r="J87" s="102">
        <f>SUM(J85:J86)</f>
        <v>0</v>
      </c>
      <c r="K87" s="100"/>
      <c r="L87" s="101"/>
      <c r="M87" s="102">
        <f>SUM(M85:M86)</f>
        <v>0</v>
      </c>
      <c r="N87" s="100"/>
      <c r="O87" s="101"/>
      <c r="P87" s="102">
        <f t="shared" ref="P87:S87" si="83">SUM(P85:P86)</f>
        <v>0</v>
      </c>
      <c r="Q87" s="102">
        <f t="shared" si="83"/>
        <v>0</v>
      </c>
      <c r="R87" s="102">
        <f t="shared" si="83"/>
        <v>0</v>
      </c>
      <c r="S87" s="102">
        <f t="shared" si="83"/>
        <v>0</v>
      </c>
      <c r="T87" s="103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30" customHeight="1">
      <c r="A88" s="71" t="s">
        <v>26</v>
      </c>
      <c r="B88" s="124" t="s">
        <v>119</v>
      </c>
      <c r="C88" s="116" t="s">
        <v>120</v>
      </c>
      <c r="D88" s="73"/>
      <c r="E88" s="74"/>
      <c r="F88" s="75"/>
      <c r="G88" s="104"/>
      <c r="H88" s="74"/>
      <c r="I88" s="75"/>
      <c r="J88" s="104"/>
      <c r="K88" s="74"/>
      <c r="L88" s="75"/>
      <c r="M88" s="104"/>
      <c r="N88" s="74"/>
      <c r="O88" s="75"/>
      <c r="P88" s="104"/>
      <c r="Q88" s="104"/>
      <c r="R88" s="104"/>
      <c r="S88" s="104"/>
      <c r="T88" s="77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</row>
    <row r="89" spans="1:38" ht="41.25" customHeight="1">
      <c r="A89" s="86" t="s">
        <v>37</v>
      </c>
      <c r="B89" s="125" t="s">
        <v>121</v>
      </c>
      <c r="C89" s="126" t="s">
        <v>120</v>
      </c>
      <c r="D89" s="119" t="s">
        <v>122</v>
      </c>
      <c r="E89" s="274" t="s">
        <v>46</v>
      </c>
      <c r="F89" s="272"/>
      <c r="G89" s="273"/>
      <c r="H89" s="274" t="s">
        <v>46</v>
      </c>
      <c r="I89" s="272"/>
      <c r="J89" s="273"/>
      <c r="K89" s="82">
        <v>1</v>
      </c>
      <c r="L89" s="83">
        <v>20000</v>
      </c>
      <c r="M89" s="84">
        <f>K89*L89</f>
        <v>20000</v>
      </c>
      <c r="N89" s="82">
        <v>1</v>
      </c>
      <c r="O89" s="83">
        <v>20000</v>
      </c>
      <c r="P89" s="84">
        <f>N89*O89</f>
        <v>20000</v>
      </c>
      <c r="Q89" s="84">
        <f>G89+M89</f>
        <v>20000</v>
      </c>
      <c r="R89" s="84">
        <f>J89+P89</f>
        <v>20000</v>
      </c>
      <c r="S89" s="84">
        <f>Q89-R89</f>
        <v>0</v>
      </c>
      <c r="T89" s="85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30" customHeight="1">
      <c r="A90" s="111" t="s">
        <v>123</v>
      </c>
      <c r="B90" s="127"/>
      <c r="C90" s="123"/>
      <c r="D90" s="99"/>
      <c r="E90" s="100"/>
      <c r="F90" s="101"/>
      <c r="G90" s="102">
        <f>SUM(G89)</f>
        <v>0</v>
      </c>
      <c r="H90" s="100"/>
      <c r="I90" s="101"/>
      <c r="J90" s="102">
        <f>SUM(J89)</f>
        <v>0</v>
      </c>
      <c r="K90" s="100"/>
      <c r="L90" s="101"/>
      <c r="M90" s="102">
        <f>SUM(M89)</f>
        <v>20000</v>
      </c>
      <c r="N90" s="100"/>
      <c r="O90" s="101"/>
      <c r="P90" s="102">
        <f t="shared" ref="P90:S90" si="84">SUM(P89)</f>
        <v>20000</v>
      </c>
      <c r="Q90" s="102">
        <f t="shared" si="84"/>
        <v>20000</v>
      </c>
      <c r="R90" s="102">
        <f t="shared" si="84"/>
        <v>20000</v>
      </c>
      <c r="S90" s="102">
        <f t="shared" si="84"/>
        <v>0</v>
      </c>
      <c r="T90" s="103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19.5" customHeight="1">
      <c r="A91" s="128" t="s">
        <v>124</v>
      </c>
      <c r="B91" s="129"/>
      <c r="C91" s="130"/>
      <c r="D91" s="131"/>
      <c r="E91" s="132"/>
      <c r="F91" s="133"/>
      <c r="G91" s="134">
        <f>G48+G52+G57+G63+G68+G73+G78+G83+G87+G90</f>
        <v>81000</v>
      </c>
      <c r="H91" s="132"/>
      <c r="I91" s="133"/>
      <c r="J91" s="134">
        <f>J48+J52+J57+J63+J68+J73+J78+J83+J87+J90</f>
        <v>81000</v>
      </c>
      <c r="K91" s="132"/>
      <c r="L91" s="133"/>
      <c r="M91" s="134">
        <f>M48+M52+M57+M63+M68+M73+M78+M83+M87+M90</f>
        <v>842178</v>
      </c>
      <c r="N91" s="132"/>
      <c r="O91" s="133"/>
      <c r="P91" s="134">
        <f t="shared" ref="P91:S91" si="85">P48+P52+P57+P63+P68+P73+P78+P83+P87+P90</f>
        <v>842177.97</v>
      </c>
      <c r="Q91" s="134">
        <f t="shared" si="85"/>
        <v>923178</v>
      </c>
      <c r="R91" s="134">
        <f t="shared" si="85"/>
        <v>923177.97</v>
      </c>
      <c r="S91" s="134">
        <f t="shared" si="85"/>
        <v>2.9999999998835847E-2</v>
      </c>
      <c r="T91" s="135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</row>
    <row r="92" spans="1:38" ht="15.75" customHeight="1">
      <c r="A92" s="275"/>
      <c r="B92" s="253"/>
      <c r="C92" s="253"/>
      <c r="D92" s="137"/>
      <c r="E92" s="138"/>
      <c r="F92" s="139"/>
      <c r="G92" s="140"/>
      <c r="H92" s="138"/>
      <c r="I92" s="139"/>
      <c r="J92" s="140"/>
      <c r="K92" s="138"/>
      <c r="L92" s="139"/>
      <c r="M92" s="140"/>
      <c r="N92" s="138"/>
      <c r="O92" s="139"/>
      <c r="P92" s="140"/>
      <c r="Q92" s="140"/>
      <c r="R92" s="140"/>
      <c r="S92" s="140"/>
      <c r="T92" s="14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9.5" customHeight="1">
      <c r="A93" s="252" t="s">
        <v>125</v>
      </c>
      <c r="B93" s="253"/>
      <c r="C93" s="254"/>
      <c r="D93" s="142"/>
      <c r="E93" s="143"/>
      <c r="F93" s="144"/>
      <c r="G93" s="145">
        <f>G22-G91</f>
        <v>0</v>
      </c>
      <c r="H93" s="143"/>
      <c r="I93" s="144"/>
      <c r="J93" s="145">
        <f>J22-J91</f>
        <v>0</v>
      </c>
      <c r="K93" s="146"/>
      <c r="L93" s="144"/>
      <c r="M93" s="147">
        <f>M22-M91</f>
        <v>0</v>
      </c>
      <c r="N93" s="146"/>
      <c r="O93" s="144"/>
      <c r="P93" s="147">
        <f t="shared" ref="P93:S93" si="86">P22-P91</f>
        <v>0</v>
      </c>
      <c r="Q93" s="148">
        <f t="shared" si="86"/>
        <v>0</v>
      </c>
      <c r="R93" s="148">
        <f t="shared" si="86"/>
        <v>0</v>
      </c>
      <c r="S93" s="148">
        <f t="shared" si="86"/>
        <v>2.9103830456733704E-11</v>
      </c>
      <c r="T93" s="149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>
      <c r="A94" s="150"/>
      <c r="B94" s="151"/>
      <c r="C94" s="150"/>
      <c r="D94" s="150"/>
      <c r="E94" s="51"/>
      <c r="F94" s="150"/>
      <c r="G94" s="150"/>
      <c r="H94" s="51"/>
      <c r="I94" s="150"/>
      <c r="J94" s="150"/>
      <c r="K94" s="51"/>
      <c r="L94" s="150"/>
      <c r="M94" s="150"/>
      <c r="N94" s="51"/>
      <c r="O94" s="150"/>
      <c r="P94" s="150"/>
      <c r="Q94" s="150"/>
      <c r="R94" s="150"/>
      <c r="S94" s="150"/>
      <c r="T94" s="15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>
      <c r="A95" s="150"/>
      <c r="B95" s="151"/>
      <c r="C95" s="150"/>
      <c r="D95" s="150"/>
      <c r="E95" s="51"/>
      <c r="F95" s="150"/>
      <c r="G95" s="150"/>
      <c r="H95" s="51"/>
      <c r="I95" s="150"/>
      <c r="J95" s="150"/>
      <c r="K95" s="51"/>
      <c r="L95" s="150"/>
      <c r="M95" s="150"/>
      <c r="N95" s="51"/>
      <c r="O95" s="150"/>
      <c r="P95" s="150"/>
      <c r="Q95" s="150"/>
      <c r="R95" s="150"/>
      <c r="S95" s="150"/>
      <c r="T95" s="15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>
      <c r="A96" s="150" t="s">
        <v>126</v>
      </c>
      <c r="B96" s="151"/>
      <c r="C96" s="152" t="s">
        <v>211</v>
      </c>
      <c r="D96" s="150"/>
      <c r="E96" s="153"/>
      <c r="F96" s="152"/>
      <c r="G96" s="150"/>
      <c r="H96" s="153" t="s">
        <v>212</v>
      </c>
      <c r="I96" s="152"/>
      <c r="J96" s="152"/>
      <c r="K96" s="153"/>
      <c r="L96" s="150"/>
      <c r="M96" s="150"/>
      <c r="N96" s="51"/>
      <c r="O96" s="150"/>
      <c r="P96" s="150"/>
      <c r="Q96" s="150"/>
      <c r="R96" s="150"/>
      <c r="S96" s="150"/>
      <c r="T96" s="150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>
      <c r="A97" s="1"/>
      <c r="B97" s="1"/>
      <c r="C97" s="154" t="s">
        <v>127</v>
      </c>
      <c r="D97" s="150"/>
      <c r="E97" s="255" t="s">
        <v>128</v>
      </c>
      <c r="F97" s="256"/>
      <c r="G97" s="150"/>
      <c r="H97" s="51"/>
      <c r="I97" s="155" t="s">
        <v>129</v>
      </c>
      <c r="J97" s="150"/>
      <c r="K97" s="51"/>
      <c r="L97" s="155"/>
      <c r="M97" s="150"/>
      <c r="N97" s="51"/>
      <c r="O97" s="155"/>
      <c r="P97" s="150"/>
      <c r="Q97" s="150"/>
      <c r="R97" s="150"/>
      <c r="S97" s="150"/>
      <c r="T97" s="150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>
      <c r="A98" s="1"/>
      <c r="B98" s="1"/>
      <c r="C98" s="156"/>
      <c r="D98" s="157"/>
      <c r="E98" s="158"/>
      <c r="F98" s="159"/>
      <c r="G98" s="160"/>
      <c r="H98" s="158"/>
      <c r="I98" s="159"/>
      <c r="J98" s="160"/>
      <c r="K98" s="161"/>
      <c r="L98" s="159"/>
      <c r="M98" s="160"/>
      <c r="N98" s="161"/>
      <c r="O98" s="159"/>
      <c r="P98" s="160"/>
      <c r="Q98" s="160"/>
      <c r="R98" s="160"/>
      <c r="S98" s="160"/>
      <c r="T98" s="150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>
      <c r="A99" s="150"/>
      <c r="B99" s="151"/>
      <c r="C99" s="150"/>
      <c r="D99" s="150"/>
      <c r="E99" s="51"/>
      <c r="F99" s="150"/>
      <c r="G99" s="150"/>
      <c r="H99" s="51"/>
      <c r="I99" s="150"/>
      <c r="J99" s="150"/>
      <c r="K99" s="51"/>
      <c r="L99" s="150"/>
      <c r="M99" s="150"/>
      <c r="N99" s="51"/>
      <c r="O99" s="150"/>
      <c r="P99" s="150"/>
      <c r="Q99" s="150"/>
      <c r="R99" s="150"/>
      <c r="S99" s="150"/>
      <c r="T99" s="150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>
      <c r="A100" s="150"/>
      <c r="B100" s="151"/>
      <c r="C100" s="150"/>
      <c r="D100" s="150"/>
      <c r="E100" s="51"/>
      <c r="F100" s="150"/>
      <c r="G100" s="150"/>
      <c r="H100" s="51"/>
      <c r="I100" s="150"/>
      <c r="J100" s="150"/>
      <c r="K100" s="51"/>
      <c r="L100" s="150"/>
      <c r="M100" s="150"/>
      <c r="N100" s="51"/>
      <c r="O100" s="150"/>
      <c r="P100" s="150"/>
      <c r="Q100" s="150"/>
      <c r="R100" s="150"/>
      <c r="S100" s="150"/>
      <c r="T100" s="150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>
      <c r="A101" s="150"/>
      <c r="B101" s="151"/>
      <c r="C101" s="150"/>
      <c r="D101" s="150"/>
      <c r="E101" s="51"/>
      <c r="F101" s="150"/>
      <c r="G101" s="150"/>
      <c r="H101" s="51"/>
      <c r="I101" s="150"/>
      <c r="J101" s="150"/>
      <c r="K101" s="51"/>
      <c r="L101" s="150"/>
      <c r="M101" s="150"/>
      <c r="N101" s="51"/>
      <c r="O101" s="150"/>
      <c r="P101" s="150"/>
      <c r="Q101" s="150"/>
      <c r="R101" s="150"/>
      <c r="S101" s="150"/>
      <c r="T101" s="150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>
      <c r="A102" s="150"/>
      <c r="B102" s="151"/>
      <c r="C102" s="150"/>
      <c r="D102" s="150"/>
      <c r="E102" s="51"/>
      <c r="F102" s="150"/>
      <c r="G102" s="150"/>
      <c r="H102" s="51"/>
      <c r="I102" s="150"/>
      <c r="J102" s="150"/>
      <c r="K102" s="51"/>
      <c r="L102" s="150"/>
      <c r="M102" s="150"/>
      <c r="N102" s="51"/>
      <c r="O102" s="150"/>
      <c r="P102" s="150"/>
      <c r="Q102" s="150"/>
      <c r="R102" s="150"/>
      <c r="S102" s="150"/>
      <c r="T102" s="150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>
      <c r="A103" s="150"/>
      <c r="B103" s="151"/>
      <c r="C103" s="150"/>
      <c r="D103" s="150"/>
      <c r="E103" s="51"/>
      <c r="F103" s="150"/>
      <c r="G103" s="150"/>
      <c r="H103" s="51"/>
      <c r="I103" s="150"/>
      <c r="J103" s="150"/>
      <c r="K103" s="51"/>
      <c r="L103" s="150"/>
      <c r="M103" s="150"/>
      <c r="N103" s="51"/>
      <c r="O103" s="150"/>
      <c r="P103" s="150"/>
      <c r="Q103" s="150"/>
      <c r="R103" s="150"/>
      <c r="S103" s="150"/>
      <c r="T103" s="150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/>
    <row r="299" spans="1:38" ht="15.75" customHeight="1"/>
    <row r="300" spans="1:38" ht="15.75" customHeight="1"/>
    <row r="301" spans="1:38" ht="15.75" customHeight="1"/>
    <row r="302" spans="1:38" ht="15.75" customHeight="1"/>
    <row r="303" spans="1:38" ht="15.75" customHeight="1"/>
    <row r="304" spans="1:38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autoFilter ref="A19:T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93:C93"/>
    <mergeCell ref="E97:F97"/>
    <mergeCell ref="E17:G17"/>
    <mergeCell ref="H17:J17"/>
    <mergeCell ref="A23:C23"/>
    <mergeCell ref="E41:G43"/>
    <mergeCell ref="H41:J43"/>
    <mergeCell ref="E45:G47"/>
    <mergeCell ref="H45:J47"/>
    <mergeCell ref="E85:G86"/>
    <mergeCell ref="H85:J86"/>
    <mergeCell ref="E89:G89"/>
    <mergeCell ref="H89:J89"/>
    <mergeCell ref="A92:C92"/>
  </mergeCells>
  <printOptions horizontalCentered="1"/>
  <pageMargins left="0.70866141732283472" right="0.70866141732283472" top="1.7322834645669292" bottom="0.74803149606299213" header="0.31496062992125984" footer="0.31496062992125984"/>
  <pageSetup paperSize="9" scale="44"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Z1024"/>
  <sheetViews>
    <sheetView topLeftCell="B39" workbookViewId="0">
      <selection activeCell="C48" sqref="C48"/>
    </sheetView>
  </sheetViews>
  <sheetFormatPr baseColWidth="10" defaultColWidth="12.5703125" defaultRowHeight="15" customHeight="1" x14ac:dyDescent="0"/>
  <cols>
    <col min="1" max="1" width="12.85546875" hidden="1" customWidth="1"/>
    <col min="2" max="2" width="12.140625" customWidth="1"/>
    <col min="3" max="3" width="33.42578125" customWidth="1"/>
    <col min="4" max="4" width="15.5703125" customWidth="1"/>
    <col min="5" max="5" width="19.7109375" customWidth="1"/>
    <col min="6" max="6" width="15.5703125" customWidth="1"/>
    <col min="7" max="7" width="18.42578125" customWidth="1"/>
    <col min="8" max="8" width="21.42578125" customWidth="1"/>
    <col min="9" max="9" width="15.5703125" customWidth="1"/>
    <col min="10" max="10" width="23.140625" customWidth="1"/>
    <col min="11" max="26" width="6.7109375" customWidth="1"/>
  </cols>
  <sheetData>
    <row r="1" spans="1:26" ht="15" customHeight="1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130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>
      <c r="A2" s="162"/>
      <c r="B2" s="162"/>
      <c r="C2" s="162"/>
      <c r="D2" s="163"/>
      <c r="E2" s="162"/>
      <c r="F2" s="163"/>
      <c r="G2" s="162"/>
      <c r="H2" s="290" t="s">
        <v>131</v>
      </c>
      <c r="I2" s="261"/>
      <c r="J2" s="261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>
      <c r="A3" s="162"/>
      <c r="B3" s="162"/>
      <c r="C3" s="162"/>
      <c r="D3" s="163"/>
      <c r="E3" s="162"/>
      <c r="F3" s="163"/>
      <c r="G3" s="162"/>
      <c r="H3" s="290" t="s">
        <v>147</v>
      </c>
      <c r="I3" s="261"/>
      <c r="J3" s="261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4.25" customHeight="1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>
      <c r="A5" s="162"/>
      <c r="B5" s="291" t="s">
        <v>132</v>
      </c>
      <c r="C5" s="261"/>
      <c r="D5" s="261"/>
      <c r="E5" s="261"/>
      <c r="F5" s="261"/>
      <c r="G5" s="261"/>
      <c r="H5" s="261"/>
      <c r="I5" s="261"/>
      <c r="J5" s="261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1" customHeight="1">
      <c r="A6" s="162"/>
      <c r="B6" s="291" t="s">
        <v>148</v>
      </c>
      <c r="C6" s="261"/>
      <c r="D6" s="261"/>
      <c r="E6" s="261"/>
      <c r="F6" s="261"/>
      <c r="G6" s="261"/>
      <c r="H6" s="261"/>
      <c r="I6" s="261"/>
      <c r="J6" s="261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>
      <c r="A7" s="162"/>
      <c r="B7" s="292" t="s">
        <v>133</v>
      </c>
      <c r="C7" s="261"/>
      <c r="D7" s="261"/>
      <c r="E7" s="261"/>
      <c r="F7" s="261"/>
      <c r="G7" s="261"/>
      <c r="H7" s="261"/>
      <c r="I7" s="261"/>
      <c r="J7" s="261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1" customHeight="1">
      <c r="A8" s="162"/>
      <c r="B8" s="291" t="s">
        <v>149</v>
      </c>
      <c r="C8" s="261"/>
      <c r="D8" s="261"/>
      <c r="E8" s="261"/>
      <c r="F8" s="261"/>
      <c r="G8" s="261"/>
      <c r="H8" s="261"/>
      <c r="I8" s="261"/>
      <c r="J8" s="261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4.25" customHeight="1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>
      <c r="A10" s="166"/>
      <c r="B10" s="300" t="s">
        <v>134</v>
      </c>
      <c r="C10" s="288"/>
      <c r="D10" s="294"/>
      <c r="E10" s="293" t="s">
        <v>135</v>
      </c>
      <c r="F10" s="288"/>
      <c r="G10" s="288"/>
      <c r="H10" s="288"/>
      <c r="I10" s="288"/>
      <c r="J10" s="294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61.5" customHeight="1">
      <c r="A11" s="167" t="s">
        <v>136</v>
      </c>
      <c r="B11" s="167" t="s">
        <v>137</v>
      </c>
      <c r="C11" s="167" t="s">
        <v>5</v>
      </c>
      <c r="D11" s="168" t="s">
        <v>138</v>
      </c>
      <c r="E11" s="167" t="s">
        <v>139</v>
      </c>
      <c r="F11" s="168" t="s">
        <v>138</v>
      </c>
      <c r="G11" s="167" t="s">
        <v>140</v>
      </c>
      <c r="H11" s="167" t="s">
        <v>141</v>
      </c>
      <c r="I11" s="167" t="s">
        <v>142</v>
      </c>
      <c r="J11" s="167" t="s">
        <v>143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15" customHeight="1">
      <c r="A12" s="169"/>
      <c r="B12" s="169" t="s">
        <v>35</v>
      </c>
      <c r="C12" s="170"/>
      <c r="D12" s="171"/>
      <c r="E12" s="170"/>
      <c r="F12" s="171"/>
      <c r="G12" s="170"/>
      <c r="H12" s="170"/>
      <c r="I12" s="171"/>
      <c r="J12" s="170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5" customHeight="1">
      <c r="A13" s="169"/>
      <c r="B13" s="169" t="s">
        <v>57</v>
      </c>
      <c r="C13" s="170"/>
      <c r="D13" s="171"/>
      <c r="E13" s="170"/>
      <c r="F13" s="171"/>
      <c r="G13" s="170"/>
      <c r="H13" s="170"/>
      <c r="I13" s="171"/>
      <c r="J13" s="170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5" customHeight="1" thickBot="1">
      <c r="A14" s="169"/>
      <c r="B14" s="169" t="s">
        <v>59</v>
      </c>
      <c r="C14" s="170"/>
      <c r="D14" s="171"/>
      <c r="E14" s="170"/>
      <c r="F14" s="171"/>
      <c r="G14" s="170"/>
      <c r="H14" s="170"/>
      <c r="I14" s="171"/>
      <c r="J14" s="170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s="201" customFormat="1" ht="15" customHeight="1" thickBot="1">
      <c r="A15" s="199"/>
      <c r="B15" s="210" t="s">
        <v>61</v>
      </c>
      <c r="C15" s="215" t="s">
        <v>62</v>
      </c>
      <c r="D15" s="212"/>
      <c r="E15" s="213"/>
      <c r="F15" s="212"/>
      <c r="G15" s="213"/>
      <c r="H15" s="213"/>
      <c r="I15" s="212"/>
      <c r="J15" s="214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</row>
    <row r="16" spans="1:26" ht="54.5" customHeight="1" thickBot="1">
      <c r="A16" s="169"/>
      <c r="B16" s="218" t="s">
        <v>175</v>
      </c>
      <c r="C16" s="216" t="s">
        <v>210</v>
      </c>
      <c r="D16" s="217">
        <v>81000</v>
      </c>
      <c r="E16" s="221" t="s">
        <v>179</v>
      </c>
      <c r="F16" s="217">
        <v>81000</v>
      </c>
      <c r="G16" s="220" t="s">
        <v>180</v>
      </c>
      <c r="H16" s="223" t="s">
        <v>189</v>
      </c>
      <c r="I16" s="217">
        <f>30000+51000</f>
        <v>81000</v>
      </c>
      <c r="J16" s="220" t="s">
        <v>181</v>
      </c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5" customHeight="1" thickBot="1">
      <c r="A17" s="185"/>
      <c r="B17" s="186"/>
      <c r="C17" s="187" t="s">
        <v>176</v>
      </c>
      <c r="D17" s="188">
        <f>D16</f>
        <v>81000</v>
      </c>
      <c r="E17" s="189"/>
      <c r="F17" s="190"/>
      <c r="G17" s="189"/>
      <c r="H17" s="189"/>
      <c r="I17" s="190"/>
      <c r="J17" s="191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5" customHeight="1">
      <c r="A18" s="169"/>
      <c r="B18" s="169" t="s">
        <v>70</v>
      </c>
      <c r="C18" s="170"/>
      <c r="D18" s="171"/>
      <c r="E18" s="170"/>
      <c r="F18" s="171"/>
      <c r="G18" s="170"/>
      <c r="H18" s="170"/>
      <c r="I18" s="171"/>
      <c r="J18" s="170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</row>
    <row r="19" spans="1:26" ht="15" customHeight="1">
      <c r="A19" s="169"/>
      <c r="B19" s="169"/>
      <c r="C19" s="170"/>
      <c r="D19" s="171"/>
      <c r="E19" s="170"/>
      <c r="F19" s="171"/>
      <c r="G19" s="170"/>
      <c r="H19" s="170"/>
      <c r="I19" s="171"/>
      <c r="J19" s="170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5" customHeight="1">
      <c r="A20" s="172"/>
      <c r="B20" s="287" t="s">
        <v>144</v>
      </c>
      <c r="C20" s="288"/>
      <c r="D20" s="219">
        <f>D17</f>
        <v>81000</v>
      </c>
      <c r="E20" s="174"/>
      <c r="F20" s="173">
        <f>SUM(F12:F19)</f>
        <v>81000</v>
      </c>
      <c r="G20" s="174"/>
      <c r="H20" s="174"/>
      <c r="I20" s="173">
        <f>SUM(I12:I19)</f>
        <v>81000</v>
      </c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</row>
    <row r="21" spans="1:26" ht="14.25" customHeight="1">
      <c r="A21" s="162"/>
      <c r="B21" s="162"/>
      <c r="C21" s="162"/>
      <c r="D21" s="163"/>
      <c r="E21" s="162"/>
      <c r="F21" s="163"/>
      <c r="G21" s="162"/>
      <c r="H21" s="162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14.25" customHeight="1">
      <c r="A22" s="162"/>
      <c r="B22" s="162"/>
      <c r="C22" s="162"/>
      <c r="D22" s="163"/>
      <c r="E22" s="162"/>
      <c r="F22" s="163"/>
      <c r="G22" s="162"/>
      <c r="H22" s="162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</row>
    <row r="23" spans="1:26" ht="44.25" customHeight="1">
      <c r="A23" s="166"/>
      <c r="B23" s="300" t="s">
        <v>145</v>
      </c>
      <c r="C23" s="288"/>
      <c r="D23" s="294"/>
      <c r="E23" s="293" t="s">
        <v>135</v>
      </c>
      <c r="F23" s="288"/>
      <c r="G23" s="288"/>
      <c r="H23" s="288"/>
      <c r="I23" s="288"/>
      <c r="J23" s="294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ht="61.5" customHeight="1" thickBot="1">
      <c r="A24" s="167" t="s">
        <v>136</v>
      </c>
      <c r="B24" s="167" t="s">
        <v>137</v>
      </c>
      <c r="C24" s="167" t="s">
        <v>5</v>
      </c>
      <c r="D24" s="168" t="s">
        <v>138</v>
      </c>
      <c r="E24" s="167" t="s">
        <v>139</v>
      </c>
      <c r="F24" s="168" t="s">
        <v>138</v>
      </c>
      <c r="G24" s="167" t="s">
        <v>140</v>
      </c>
      <c r="H24" s="167" t="s">
        <v>141</v>
      </c>
      <c r="I24" s="167" t="s">
        <v>142</v>
      </c>
      <c r="J24" s="167" t="s">
        <v>143</v>
      </c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ht="15" customHeight="1" thickBot="1">
      <c r="A25" s="185"/>
      <c r="B25" s="204">
        <v>1</v>
      </c>
      <c r="C25" s="187" t="s">
        <v>160</v>
      </c>
      <c r="D25" s="188"/>
      <c r="E25" s="189"/>
      <c r="F25" s="190"/>
      <c r="G25" s="189"/>
      <c r="H25" s="189"/>
      <c r="I25" s="190"/>
      <c r="J25" s="191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ht="49.75" customHeight="1">
      <c r="A26" s="169"/>
      <c r="B26" s="233" t="s">
        <v>35</v>
      </c>
      <c r="C26" s="234" t="s">
        <v>161</v>
      </c>
      <c r="D26" s="235">
        <v>40800</v>
      </c>
      <c r="E26" s="249" t="s">
        <v>215</v>
      </c>
      <c r="F26" s="298">
        <v>464899.97</v>
      </c>
      <c r="G26" s="289"/>
      <c r="H26" s="297" t="s">
        <v>194</v>
      </c>
      <c r="I26" s="236">
        <v>40800</v>
      </c>
      <c r="J26" s="295" t="s">
        <v>193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ht="51" customHeight="1">
      <c r="A27" s="169"/>
      <c r="B27" s="180" t="s">
        <v>43</v>
      </c>
      <c r="C27" s="182" t="s">
        <v>162</v>
      </c>
      <c r="D27" s="184">
        <v>39300</v>
      </c>
      <c r="E27" s="250" t="s">
        <v>216</v>
      </c>
      <c r="F27" s="299"/>
      <c r="G27" s="289"/>
      <c r="H27" s="297"/>
      <c r="I27" s="232">
        <v>39300</v>
      </c>
      <c r="J27" s="296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ht="43.25" customHeight="1">
      <c r="A28" s="169"/>
      <c r="B28" s="179" t="s">
        <v>49</v>
      </c>
      <c r="C28" s="182" t="s">
        <v>206</v>
      </c>
      <c r="D28" s="184">
        <v>39299.97</v>
      </c>
      <c r="E28" s="250" t="s">
        <v>217</v>
      </c>
      <c r="F28" s="299"/>
      <c r="G28" s="289"/>
      <c r="H28" s="297"/>
      <c r="I28" s="232">
        <f>39300-0.03</f>
        <v>39299.97</v>
      </c>
      <c r="J28" s="296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45" customHeight="1">
      <c r="A29" s="169"/>
      <c r="B29" s="180" t="s">
        <v>150</v>
      </c>
      <c r="C29" s="182" t="s">
        <v>163</v>
      </c>
      <c r="D29" s="184">
        <v>39300</v>
      </c>
      <c r="E29" s="250" t="s">
        <v>218</v>
      </c>
      <c r="F29" s="299"/>
      <c r="G29" s="289"/>
      <c r="H29" s="297"/>
      <c r="I29" s="232">
        <v>39300</v>
      </c>
      <c r="J29" s="296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</row>
    <row r="30" spans="1:26" ht="51.5" customHeight="1">
      <c r="A30" s="169"/>
      <c r="B30" s="179" t="s">
        <v>151</v>
      </c>
      <c r="C30" s="182" t="s">
        <v>187</v>
      </c>
      <c r="D30" s="184">
        <v>39300</v>
      </c>
      <c r="E30" s="250" t="s">
        <v>219</v>
      </c>
      <c r="F30" s="299"/>
      <c r="G30" s="289"/>
      <c r="H30" s="297"/>
      <c r="I30" s="232">
        <v>39300</v>
      </c>
      <c r="J30" s="296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49.25" customHeight="1">
      <c r="A31" s="169"/>
      <c r="B31" s="180" t="s">
        <v>152</v>
      </c>
      <c r="C31" s="182" t="s">
        <v>164</v>
      </c>
      <c r="D31" s="184">
        <v>35800</v>
      </c>
      <c r="E31" s="250" t="s">
        <v>220</v>
      </c>
      <c r="F31" s="299"/>
      <c r="G31" s="289"/>
      <c r="H31" s="297"/>
      <c r="I31" s="232">
        <v>35800</v>
      </c>
      <c r="J31" s="296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ht="48" customHeight="1">
      <c r="A32" s="169"/>
      <c r="B32" s="179" t="s">
        <v>153</v>
      </c>
      <c r="C32" s="182" t="s">
        <v>165</v>
      </c>
      <c r="D32" s="184">
        <v>35800</v>
      </c>
      <c r="E32" s="250" t="s">
        <v>221</v>
      </c>
      <c r="F32" s="299"/>
      <c r="G32" s="289"/>
      <c r="H32" s="297"/>
      <c r="I32" s="232">
        <v>35800</v>
      </c>
      <c r="J32" s="296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48" customHeight="1">
      <c r="A33" s="169"/>
      <c r="B33" s="180" t="s">
        <v>154</v>
      </c>
      <c r="C33" s="182" t="s">
        <v>166</v>
      </c>
      <c r="D33" s="184">
        <v>35800</v>
      </c>
      <c r="E33" s="250" t="s">
        <v>222</v>
      </c>
      <c r="F33" s="299"/>
      <c r="G33" s="289"/>
      <c r="H33" s="297"/>
      <c r="I33" s="232">
        <v>35800</v>
      </c>
      <c r="J33" s="296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40.75" customHeight="1">
      <c r="A34" s="169"/>
      <c r="B34" s="179" t="s">
        <v>155</v>
      </c>
      <c r="C34" s="182" t="s">
        <v>167</v>
      </c>
      <c r="D34" s="184">
        <v>38300</v>
      </c>
      <c r="E34" s="250" t="s">
        <v>223</v>
      </c>
      <c r="F34" s="299"/>
      <c r="G34" s="289"/>
      <c r="H34" s="297"/>
      <c r="I34" s="232">
        <v>38300</v>
      </c>
      <c r="J34" s="296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51" customHeight="1">
      <c r="A35" s="169"/>
      <c r="B35" s="180" t="s">
        <v>156</v>
      </c>
      <c r="C35" s="182" t="s">
        <v>168</v>
      </c>
      <c r="D35" s="184">
        <v>35800</v>
      </c>
      <c r="E35" s="250" t="s">
        <v>224</v>
      </c>
      <c r="F35" s="299"/>
      <c r="G35" s="289"/>
      <c r="H35" s="297"/>
      <c r="I35" s="232">
        <v>35800</v>
      </c>
      <c r="J35" s="296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46.25" customHeight="1">
      <c r="A36" s="169"/>
      <c r="B36" s="179" t="s">
        <v>157</v>
      </c>
      <c r="C36" s="182" t="s">
        <v>169</v>
      </c>
      <c r="D36" s="184">
        <v>35800</v>
      </c>
      <c r="E36" s="250" t="s">
        <v>225</v>
      </c>
      <c r="F36" s="299"/>
      <c r="G36" s="289"/>
      <c r="H36" s="297"/>
      <c r="I36" s="232">
        <v>35800</v>
      </c>
      <c r="J36" s="296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51" customHeight="1">
      <c r="A37" s="169"/>
      <c r="B37" s="180" t="s">
        <v>158</v>
      </c>
      <c r="C37" s="182" t="s">
        <v>170</v>
      </c>
      <c r="D37" s="184">
        <v>25300</v>
      </c>
      <c r="E37" s="250" t="s">
        <v>226</v>
      </c>
      <c r="F37" s="299"/>
      <c r="G37" s="289"/>
      <c r="H37" s="297"/>
      <c r="I37" s="232">
        <v>25300</v>
      </c>
      <c r="J37" s="296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50.5" customHeight="1" thickBot="1">
      <c r="A38" s="169"/>
      <c r="B38" s="228" t="s">
        <v>159</v>
      </c>
      <c r="C38" s="230" t="s">
        <v>188</v>
      </c>
      <c r="D38" s="229">
        <v>24300</v>
      </c>
      <c r="E38" s="251" t="s">
        <v>227</v>
      </c>
      <c r="F38" s="299"/>
      <c r="G38" s="289"/>
      <c r="H38" s="297"/>
      <c r="I38" s="237">
        <v>24300</v>
      </c>
      <c r="J38" s="296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15" customHeight="1" thickBot="1">
      <c r="A39" s="185"/>
      <c r="B39" s="186"/>
      <c r="C39" s="187" t="s">
        <v>171</v>
      </c>
      <c r="D39" s="188">
        <f>SUM(D26:D38)</f>
        <v>464899.97</v>
      </c>
      <c r="E39" s="188"/>
      <c r="F39" s="188">
        <f t="shared" ref="F39:J39" si="0">SUM(F26:F38)</f>
        <v>464899.97</v>
      </c>
      <c r="G39" s="188">
        <f t="shared" si="0"/>
        <v>0</v>
      </c>
      <c r="H39" s="188">
        <f t="shared" si="0"/>
        <v>0</v>
      </c>
      <c r="I39" s="188">
        <f>SUM(I26:I38)</f>
        <v>464899.97</v>
      </c>
      <c r="J39" s="238">
        <f t="shared" si="0"/>
        <v>0</v>
      </c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s="201" customFormat="1" ht="15" customHeight="1" thickBot="1">
      <c r="A40" s="199"/>
      <c r="B40" s="205"/>
      <c r="C40" s="206"/>
      <c r="D40" s="207"/>
      <c r="E40" s="208"/>
      <c r="F40" s="209"/>
      <c r="G40" s="208"/>
      <c r="H40" s="208"/>
      <c r="I40" s="209"/>
      <c r="J40" s="208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</row>
    <row r="41" spans="1:26" s="201" customFormat="1" ht="15" customHeight="1" thickBot="1">
      <c r="A41" s="199"/>
      <c r="B41" s="210" t="s">
        <v>55</v>
      </c>
      <c r="C41" s="211" t="s">
        <v>172</v>
      </c>
      <c r="D41" s="212"/>
      <c r="E41" s="213"/>
      <c r="F41" s="212"/>
      <c r="G41" s="213"/>
      <c r="H41" s="213"/>
      <c r="I41" s="212"/>
      <c r="J41" s="214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</row>
    <row r="42" spans="1:26" ht="124.75" customHeight="1" thickBot="1">
      <c r="A42" s="169"/>
      <c r="B42" s="203" t="s">
        <v>57</v>
      </c>
      <c r="C42" s="227" t="s">
        <v>173</v>
      </c>
      <c r="D42" s="226">
        <f>D39*22%+0.01</f>
        <v>102278.00339999999</v>
      </c>
      <c r="E42" s="202"/>
      <c r="F42" s="226">
        <v>102278</v>
      </c>
      <c r="G42" s="202"/>
      <c r="H42" s="202"/>
      <c r="I42" s="226">
        <f>11855+9250+20455.6+19301.8+1153.8+11105.6+9350+8600.6+11205.6</f>
        <v>102278.00000000001</v>
      </c>
      <c r="J42" s="225" t="s">
        <v>186</v>
      </c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s="198" customFormat="1" ht="15" customHeight="1" thickBot="1">
      <c r="A43" s="193"/>
      <c r="B43" s="194"/>
      <c r="C43" s="195" t="s">
        <v>174</v>
      </c>
      <c r="D43" s="224">
        <f>D42</f>
        <v>102278.00339999999</v>
      </c>
      <c r="E43" s="224"/>
      <c r="F43" s="224">
        <f t="shared" ref="F43:I43" si="1">F42</f>
        <v>102278</v>
      </c>
      <c r="G43" s="224"/>
      <c r="H43" s="224"/>
      <c r="I43" s="224">
        <f t="shared" si="1"/>
        <v>102278.00000000001</v>
      </c>
      <c r="J43" s="196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</row>
    <row r="44" spans="1:26" ht="15" customHeight="1" thickBot="1">
      <c r="A44" s="169"/>
      <c r="B44" s="192"/>
      <c r="C44" s="181"/>
      <c r="D44" s="183"/>
      <c r="E44" s="181"/>
      <c r="F44" s="183"/>
      <c r="G44" s="181"/>
      <c r="H44" s="181"/>
      <c r="I44" s="183"/>
      <c r="J44" s="181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s="201" customFormat="1" ht="15" customHeight="1" thickBot="1">
      <c r="A45" s="199"/>
      <c r="B45" s="210" t="s">
        <v>61</v>
      </c>
      <c r="C45" s="215" t="s">
        <v>62</v>
      </c>
      <c r="D45" s="212"/>
      <c r="E45" s="213"/>
      <c r="F45" s="212"/>
      <c r="G45" s="213"/>
      <c r="H45" s="213"/>
      <c r="I45" s="212"/>
      <c r="J45" s="214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</row>
    <row r="46" spans="1:26" ht="80.5" customHeight="1" thickBot="1">
      <c r="A46" s="169"/>
      <c r="B46" s="218" t="s">
        <v>175</v>
      </c>
      <c r="C46" s="220" t="s">
        <v>210</v>
      </c>
      <c r="D46" s="217">
        <v>255000</v>
      </c>
      <c r="E46" s="220" t="s">
        <v>179</v>
      </c>
      <c r="F46" s="217">
        <f>51000+51000+54000+54000+54000</f>
        <v>264000</v>
      </c>
      <c r="G46" s="220" t="s">
        <v>191</v>
      </c>
      <c r="H46" s="231" t="s">
        <v>190</v>
      </c>
      <c r="I46" s="217">
        <f>51000+51000+51000+51000+51000</f>
        <v>255000</v>
      </c>
      <c r="J46" s="222" t="s">
        <v>182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s="198" customFormat="1" ht="15" customHeight="1" thickBot="1">
      <c r="A47" s="193"/>
      <c r="B47" s="194"/>
      <c r="C47" s="195" t="s">
        <v>176</v>
      </c>
      <c r="D47" s="224">
        <f>D46</f>
        <v>255000</v>
      </c>
      <c r="E47" s="224"/>
      <c r="F47" s="224">
        <f t="shared" ref="F47:I47" si="2">F46</f>
        <v>264000</v>
      </c>
      <c r="G47" s="224"/>
      <c r="H47" s="224"/>
      <c r="I47" s="224">
        <f t="shared" si="2"/>
        <v>255000</v>
      </c>
      <c r="J47" s="196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</row>
    <row r="48" spans="1:26" ht="15" customHeight="1" thickBot="1">
      <c r="A48" s="169"/>
      <c r="B48" s="169"/>
      <c r="C48" s="170"/>
      <c r="D48" s="171"/>
      <c r="E48" s="170"/>
      <c r="F48" s="171"/>
      <c r="G48" s="170"/>
      <c r="H48" s="170"/>
      <c r="I48" s="171"/>
      <c r="J48" s="170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s="201" customFormat="1" ht="15" customHeight="1" thickBot="1">
      <c r="A49" s="199"/>
      <c r="B49" s="210" t="s">
        <v>114</v>
      </c>
      <c r="C49" s="215" t="s">
        <v>120</v>
      </c>
      <c r="D49" s="212"/>
      <c r="E49" s="213"/>
      <c r="F49" s="212"/>
      <c r="G49" s="213"/>
      <c r="H49" s="213"/>
      <c r="I49" s="212"/>
      <c r="J49" s="214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</row>
    <row r="50" spans="1:26" ht="61.75" customHeight="1" thickBot="1">
      <c r="A50" s="169"/>
      <c r="B50" s="218" t="s">
        <v>177</v>
      </c>
      <c r="C50" s="223" t="s">
        <v>120</v>
      </c>
      <c r="D50" s="217">
        <v>20000</v>
      </c>
      <c r="E50" s="220" t="s">
        <v>183</v>
      </c>
      <c r="F50" s="217">
        <v>20000</v>
      </c>
      <c r="G50" s="220" t="s">
        <v>184</v>
      </c>
      <c r="H50" s="231" t="s">
        <v>192</v>
      </c>
      <c r="I50" s="217">
        <v>20000</v>
      </c>
      <c r="J50" s="220" t="s">
        <v>185</v>
      </c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s="198" customFormat="1" ht="15" customHeight="1" thickBot="1">
      <c r="A51" s="193"/>
      <c r="B51" s="194"/>
      <c r="C51" s="195" t="s">
        <v>178</v>
      </c>
      <c r="D51" s="224">
        <f>D50</f>
        <v>20000</v>
      </c>
      <c r="E51" s="224"/>
      <c r="F51" s="224">
        <f t="shared" ref="F51:I51" si="3">F50</f>
        <v>20000</v>
      </c>
      <c r="G51" s="224"/>
      <c r="H51" s="224"/>
      <c r="I51" s="224">
        <f t="shared" si="3"/>
        <v>20000</v>
      </c>
      <c r="J51" s="224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</row>
    <row r="52" spans="1:26" ht="15" customHeight="1">
      <c r="A52" s="169"/>
      <c r="B52" s="169"/>
      <c r="C52" s="170"/>
      <c r="D52" s="171"/>
      <c r="E52" s="170"/>
      <c r="F52" s="171"/>
      <c r="G52" s="170"/>
      <c r="H52" s="170"/>
      <c r="I52" s="171"/>
      <c r="J52" s="170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15" customHeight="1">
      <c r="A53" s="172"/>
      <c r="B53" s="287" t="s">
        <v>144</v>
      </c>
      <c r="C53" s="288"/>
      <c r="D53" s="168">
        <f>D39+D43+D47+D51</f>
        <v>842177.97340000002</v>
      </c>
      <c r="E53" s="168"/>
      <c r="F53" s="168">
        <f t="shared" ref="F53:I53" si="4">F39+F43+F47+F51</f>
        <v>851177.97</v>
      </c>
      <c r="G53" s="168"/>
      <c r="H53" s="168"/>
      <c r="I53" s="168">
        <f t="shared" si="4"/>
        <v>842177.97</v>
      </c>
      <c r="J53" s="174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</row>
    <row r="54" spans="1:26" ht="14.25" customHeight="1">
      <c r="A54" s="162"/>
      <c r="B54" s="162"/>
      <c r="C54" s="162"/>
      <c r="D54" s="163"/>
      <c r="E54" s="162"/>
      <c r="F54" s="163"/>
      <c r="G54" s="162"/>
      <c r="H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4.25" customHeight="1">
      <c r="A55" s="176"/>
      <c r="B55" s="176" t="s">
        <v>146</v>
      </c>
      <c r="C55" s="176"/>
      <c r="D55" s="177"/>
      <c r="E55" s="176"/>
      <c r="F55" s="177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</row>
    <row r="56" spans="1:26" ht="14.25" customHeight="1">
      <c r="A56" s="162"/>
      <c r="B56" s="162"/>
      <c r="C56" s="162"/>
      <c r="D56" s="163"/>
      <c r="E56" s="162"/>
      <c r="F56" s="163"/>
      <c r="G56" s="162"/>
      <c r="H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4.25" customHeight="1">
      <c r="A57" s="162"/>
      <c r="B57" s="162"/>
      <c r="C57" s="162"/>
      <c r="D57" s="163"/>
      <c r="E57" s="162"/>
      <c r="F57" s="163"/>
      <c r="G57" s="162"/>
      <c r="H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4.25" customHeight="1">
      <c r="A58" s="162"/>
      <c r="B58" s="162"/>
      <c r="C58" s="162"/>
      <c r="D58" s="163"/>
      <c r="E58" s="162"/>
      <c r="F58" s="163"/>
      <c r="G58" s="162"/>
      <c r="H58" s="162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4.25" customHeight="1">
      <c r="A59" s="162"/>
      <c r="B59" s="162"/>
      <c r="C59" s="162"/>
      <c r="D59" s="163"/>
      <c r="E59" s="162"/>
      <c r="F59" s="163"/>
      <c r="G59" s="162"/>
      <c r="H59" s="162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4.25" customHeight="1">
      <c r="A60" s="162"/>
      <c r="B60" s="162"/>
      <c r="C60" s="162"/>
      <c r="D60" s="163"/>
      <c r="E60" s="162"/>
      <c r="F60" s="163"/>
      <c r="G60" s="162"/>
      <c r="H60" s="162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4.25" customHeight="1">
      <c r="A61" s="162"/>
      <c r="B61" s="162"/>
      <c r="C61" s="162"/>
      <c r="D61" s="163"/>
      <c r="E61" s="162"/>
      <c r="F61" s="163"/>
      <c r="G61" s="162"/>
      <c r="H61" s="162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4.25" customHeight="1">
      <c r="A62" s="162"/>
      <c r="B62" s="162"/>
      <c r="C62" s="162"/>
      <c r="D62" s="163"/>
      <c r="E62" s="162"/>
      <c r="F62" s="163"/>
      <c r="G62" s="162"/>
      <c r="H62" s="162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4.25" customHeight="1">
      <c r="A63" s="162"/>
      <c r="B63" s="162"/>
      <c r="C63" s="162"/>
      <c r="D63" s="163"/>
      <c r="E63" s="162"/>
      <c r="F63" s="163"/>
      <c r="G63" s="162"/>
      <c r="H63" s="162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4.25" customHeight="1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4.25" customHeight="1">
      <c r="A65" s="162"/>
      <c r="B65" s="162"/>
      <c r="C65" s="162"/>
      <c r="D65" s="163"/>
      <c r="E65" s="162"/>
      <c r="F65" s="163"/>
      <c r="G65" s="162"/>
      <c r="H65" s="162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4.25" customHeight="1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4.25" customHeight="1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4.25" customHeight="1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 customHeight="1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4.25" customHeight="1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4.25" customHeight="1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4.25" customHeight="1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4.25" customHeight="1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4.25" customHeight="1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4.25" customHeight="1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4.25" customHeight="1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14.25" customHeight="1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14.25" customHeight="1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4.25" customHeight="1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4.25" customHeight="1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4.25" customHeight="1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4.25" customHeight="1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4.25" customHeight="1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4.25" customHeight="1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4.25" customHeight="1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14.25" customHeight="1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4.25" customHeight="1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4.25" customHeight="1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4.25" customHeight="1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4.25" customHeight="1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4.25" customHeight="1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4.25" customHeight="1">
      <c r="A232" s="162"/>
      <c r="B232" s="162"/>
      <c r="C232" s="162"/>
      <c r="D232" s="163"/>
      <c r="E232" s="162"/>
      <c r="F232" s="163"/>
      <c r="G232" s="162"/>
      <c r="H232" s="162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</row>
    <row r="233" spans="1:26" ht="14.25" customHeight="1">
      <c r="A233" s="162"/>
      <c r="B233" s="162"/>
      <c r="C233" s="162"/>
      <c r="D233" s="163"/>
      <c r="E233" s="162"/>
      <c r="F233" s="163"/>
      <c r="G233" s="162"/>
      <c r="H233" s="162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</row>
    <row r="234" spans="1:26" ht="14.25" customHeight="1">
      <c r="A234" s="162"/>
      <c r="B234" s="162"/>
      <c r="C234" s="162"/>
      <c r="D234" s="163"/>
      <c r="E234" s="162"/>
      <c r="F234" s="163"/>
      <c r="G234" s="162"/>
      <c r="H234" s="162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</row>
    <row r="235" spans="1:26" ht="14.25" customHeight="1">
      <c r="A235" s="162"/>
      <c r="B235" s="162"/>
      <c r="C235" s="162"/>
      <c r="D235" s="163"/>
      <c r="E235" s="162"/>
      <c r="F235" s="163"/>
      <c r="G235" s="162"/>
      <c r="H235" s="162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</row>
    <row r="236" spans="1:26" ht="14.25" customHeight="1">
      <c r="A236" s="162"/>
      <c r="B236" s="162"/>
      <c r="C236" s="162"/>
      <c r="D236" s="163"/>
      <c r="E236" s="162"/>
      <c r="F236" s="163"/>
      <c r="G236" s="162"/>
      <c r="H236" s="162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</row>
    <row r="237" spans="1:26" ht="14.25" customHeight="1">
      <c r="A237" s="162"/>
      <c r="B237" s="162"/>
      <c r="C237" s="162"/>
      <c r="D237" s="163"/>
      <c r="E237" s="162"/>
      <c r="F237" s="163"/>
      <c r="G237" s="162"/>
      <c r="H237" s="162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</row>
    <row r="238" spans="1:26" ht="14.25" customHeight="1">
      <c r="A238" s="162"/>
      <c r="B238" s="162"/>
      <c r="C238" s="162"/>
      <c r="D238" s="163"/>
      <c r="E238" s="162"/>
      <c r="F238" s="163"/>
      <c r="G238" s="162"/>
      <c r="H238" s="162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</row>
    <row r="239" spans="1:26" ht="14.25" customHeight="1">
      <c r="A239" s="162"/>
      <c r="B239" s="162"/>
      <c r="C239" s="162"/>
      <c r="D239" s="163"/>
      <c r="E239" s="162"/>
      <c r="F239" s="163"/>
      <c r="G239" s="162"/>
      <c r="H239" s="162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</row>
    <row r="240" spans="1:26" ht="14.25" customHeight="1">
      <c r="A240" s="162"/>
      <c r="B240" s="162"/>
      <c r="C240" s="162"/>
      <c r="D240" s="163"/>
      <c r="E240" s="162"/>
      <c r="F240" s="163"/>
      <c r="G240" s="162"/>
      <c r="H240" s="162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</row>
    <row r="241" spans="1:26" ht="14.25" customHeight="1">
      <c r="A241" s="162"/>
      <c r="B241" s="162"/>
      <c r="C241" s="162"/>
      <c r="D241" s="163"/>
      <c r="E241" s="162"/>
      <c r="F241" s="163"/>
      <c r="G241" s="162"/>
      <c r="H241" s="162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</row>
    <row r="242" spans="1:26" ht="14.25" customHeight="1">
      <c r="A242" s="162"/>
      <c r="B242" s="162"/>
      <c r="C242" s="162"/>
      <c r="D242" s="163"/>
      <c r="E242" s="162"/>
      <c r="F242" s="163"/>
      <c r="G242" s="162"/>
      <c r="H242" s="162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</row>
    <row r="243" spans="1:26" ht="14.25" customHeight="1">
      <c r="A243" s="162"/>
      <c r="B243" s="162"/>
      <c r="C243" s="162"/>
      <c r="D243" s="163"/>
      <c r="E243" s="162"/>
      <c r="F243" s="163"/>
      <c r="G243" s="162"/>
      <c r="H243" s="162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</row>
    <row r="244" spans="1:26" ht="14.25" customHeight="1">
      <c r="A244" s="162"/>
      <c r="B244" s="162"/>
      <c r="C244" s="162"/>
      <c r="D244" s="163"/>
      <c r="E244" s="162"/>
      <c r="F244" s="163"/>
      <c r="G244" s="162"/>
      <c r="H244" s="162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</row>
    <row r="245" spans="1:26" ht="14.25" customHeight="1">
      <c r="A245" s="162"/>
      <c r="B245" s="162"/>
      <c r="C245" s="162"/>
      <c r="D245" s="163"/>
      <c r="E245" s="162"/>
      <c r="F245" s="163"/>
      <c r="G245" s="162"/>
      <c r="H245" s="162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</row>
    <row r="246" spans="1:26" ht="14.25" customHeight="1">
      <c r="A246" s="162"/>
      <c r="B246" s="162"/>
      <c r="C246" s="162"/>
      <c r="D246" s="163"/>
      <c r="E246" s="162"/>
      <c r="F246" s="163"/>
      <c r="G246" s="162"/>
      <c r="H246" s="162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</row>
    <row r="247" spans="1:26" ht="14.25" customHeight="1">
      <c r="A247" s="162"/>
      <c r="B247" s="162"/>
      <c r="C247" s="162"/>
      <c r="D247" s="163"/>
      <c r="E247" s="162"/>
      <c r="F247" s="163"/>
      <c r="G247" s="162"/>
      <c r="H247" s="162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</row>
    <row r="248" spans="1:26" ht="14.25" customHeight="1">
      <c r="A248" s="162"/>
      <c r="B248" s="162"/>
      <c r="C248" s="162"/>
      <c r="D248" s="163"/>
      <c r="E248" s="162"/>
      <c r="F248" s="163"/>
      <c r="G248" s="162"/>
      <c r="H248" s="162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</row>
    <row r="249" spans="1:26" ht="14.25" customHeight="1">
      <c r="A249" s="162"/>
      <c r="B249" s="162"/>
      <c r="C249" s="162"/>
      <c r="D249" s="163"/>
      <c r="E249" s="162"/>
      <c r="F249" s="163"/>
      <c r="G249" s="162"/>
      <c r="H249" s="162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</row>
    <row r="250" spans="1:26" ht="14.25" customHeight="1">
      <c r="A250" s="162"/>
      <c r="B250" s="162"/>
      <c r="C250" s="162"/>
      <c r="D250" s="163"/>
      <c r="E250" s="162"/>
      <c r="F250" s="163"/>
      <c r="G250" s="162"/>
      <c r="H250" s="162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</row>
    <row r="251" spans="1:26" ht="14.25" customHeight="1">
      <c r="A251" s="162"/>
      <c r="B251" s="162"/>
      <c r="C251" s="162"/>
      <c r="D251" s="163"/>
      <c r="E251" s="162"/>
      <c r="F251" s="163"/>
      <c r="G251" s="162"/>
      <c r="H251" s="162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</row>
    <row r="252" spans="1:26" ht="14.25" customHeight="1">
      <c r="A252" s="162"/>
      <c r="B252" s="162"/>
      <c r="C252" s="162"/>
      <c r="D252" s="163"/>
      <c r="E252" s="162"/>
      <c r="F252" s="163"/>
      <c r="G252" s="162"/>
      <c r="H252" s="162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</row>
    <row r="253" spans="1:26" ht="14.25" customHeight="1">
      <c r="A253" s="162"/>
      <c r="B253" s="162"/>
      <c r="C253" s="162"/>
      <c r="D253" s="163"/>
      <c r="E253" s="162"/>
      <c r="F253" s="163"/>
      <c r="G253" s="162"/>
      <c r="H253" s="162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</row>
    <row r="254" spans="1:26" ht="14.25" customHeight="1">
      <c r="A254" s="162"/>
      <c r="B254" s="162"/>
      <c r="C254" s="162"/>
      <c r="D254" s="163"/>
      <c r="E254" s="162"/>
      <c r="F254" s="163"/>
      <c r="G254" s="162"/>
      <c r="H254" s="162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</row>
    <row r="255" spans="1:26" ht="14.25" customHeight="1">
      <c r="A255" s="162"/>
      <c r="B255" s="162"/>
      <c r="C255" s="162"/>
      <c r="D255" s="163"/>
      <c r="E255" s="162"/>
      <c r="F255" s="163"/>
      <c r="G255" s="162"/>
      <c r="H255" s="162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</row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</sheetData>
  <mergeCells count="16">
    <mergeCell ref="B53:C53"/>
    <mergeCell ref="G26:G38"/>
    <mergeCell ref="H2:J2"/>
    <mergeCell ref="H3:J3"/>
    <mergeCell ref="B5:J5"/>
    <mergeCell ref="B6:J6"/>
    <mergeCell ref="B7:J7"/>
    <mergeCell ref="B8:J8"/>
    <mergeCell ref="E10:J10"/>
    <mergeCell ref="J26:J38"/>
    <mergeCell ref="H26:H38"/>
    <mergeCell ref="F26:F38"/>
    <mergeCell ref="B10:D10"/>
    <mergeCell ref="B20:C20"/>
    <mergeCell ref="B23:D23"/>
    <mergeCell ref="E23:J23"/>
  </mergeCells>
  <pageMargins left="0.7" right="0.7" top="0.75" bottom="0.75" header="0" footer="0"/>
  <pageSetup paperSize="9" scale="6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 user</cp:lastModifiedBy>
  <cp:lastPrinted>2021-01-10T07:35:00Z</cp:lastPrinted>
  <dcterms:modified xsi:type="dcterms:W3CDTF">2021-01-14T14:07:33Z</dcterms:modified>
</cp:coreProperties>
</file>