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Договори-2020\Орві-аудит\Г-20-4. грант- УКФ ФОП Якимів\Report\NEW today\"/>
    </mc:Choice>
  </mc:AlternateContent>
  <bookViews>
    <workbookView xWindow="0" yWindow="0" windowWidth="28800" windowHeight="12270"/>
  </bookViews>
  <sheets>
    <sheet name="Звіт" sheetId="1" r:id="rId1"/>
  </sheets>
  <definedNames>
    <definedName name="_xlnm._FilterDatabase" localSheetId="0" hidden="1">Звіт!$A$19:$T$19</definedName>
    <definedName name="_xlnm.Print_Titles" localSheetId="0">Звіт!$19:$19</definedName>
  </definedNames>
  <calcPr calcId="162913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R53" i="1" l="1"/>
  <c r="Q53" i="1"/>
  <c r="O52" i="1"/>
  <c r="O50" i="1"/>
  <c r="O49" i="1"/>
  <c r="Q21" i="1" l="1"/>
  <c r="R21" i="1"/>
  <c r="Q50" i="1"/>
  <c r="Q49" i="1"/>
  <c r="Q52" i="1"/>
  <c r="Q51" i="1"/>
  <c r="Q44" i="1"/>
  <c r="Q81" i="1"/>
  <c r="P50" i="1" l="1"/>
  <c r="J22" i="1" l="1"/>
  <c r="J80" i="1"/>
  <c r="G80" i="1"/>
  <c r="P79" i="1"/>
  <c r="P80" i="1" s="1"/>
  <c r="M79" i="1"/>
  <c r="M80" i="1" s="1"/>
  <c r="J77" i="1"/>
  <c r="G77" i="1"/>
  <c r="P76" i="1"/>
  <c r="R76" i="1" s="1"/>
  <c r="M76" i="1"/>
  <c r="Q76" i="1" s="1"/>
  <c r="P75" i="1"/>
  <c r="M75" i="1"/>
  <c r="P72" i="1"/>
  <c r="M72" i="1"/>
  <c r="J72" i="1"/>
  <c r="G72" i="1"/>
  <c r="P71" i="1"/>
  <c r="M71" i="1"/>
  <c r="J71" i="1"/>
  <c r="G71" i="1"/>
  <c r="P70" i="1"/>
  <c r="P73" i="1" s="1"/>
  <c r="M70" i="1"/>
  <c r="M73" i="1" s="1"/>
  <c r="J70" i="1"/>
  <c r="J73" i="1" s="1"/>
  <c r="G70" i="1"/>
  <c r="G73" i="1" s="1"/>
  <c r="P67" i="1"/>
  <c r="M67" i="1"/>
  <c r="J67" i="1"/>
  <c r="G67" i="1"/>
  <c r="P66" i="1"/>
  <c r="M66" i="1"/>
  <c r="J66" i="1"/>
  <c r="G66" i="1"/>
  <c r="P65" i="1"/>
  <c r="P68" i="1" s="1"/>
  <c r="M65" i="1"/>
  <c r="M68" i="1" s="1"/>
  <c r="J65" i="1"/>
  <c r="J68" i="1" s="1"/>
  <c r="G65" i="1"/>
  <c r="G68" i="1" s="1"/>
  <c r="P62" i="1"/>
  <c r="M62" i="1"/>
  <c r="J62" i="1"/>
  <c r="G62" i="1"/>
  <c r="P61" i="1"/>
  <c r="M61" i="1"/>
  <c r="J61" i="1"/>
  <c r="G61" i="1"/>
  <c r="P60" i="1"/>
  <c r="P63" i="1" s="1"/>
  <c r="M60" i="1"/>
  <c r="M63" i="1" s="1"/>
  <c r="J60" i="1"/>
  <c r="J63" i="1" s="1"/>
  <c r="G60" i="1"/>
  <c r="G63" i="1" s="1"/>
  <c r="P57" i="1"/>
  <c r="M57" i="1"/>
  <c r="J57" i="1"/>
  <c r="G57" i="1"/>
  <c r="P56" i="1"/>
  <c r="M56" i="1"/>
  <c r="J56" i="1"/>
  <c r="G56" i="1"/>
  <c r="P55" i="1"/>
  <c r="P58" i="1" s="1"/>
  <c r="M55" i="1"/>
  <c r="M58" i="1" s="1"/>
  <c r="J55" i="1"/>
  <c r="J58" i="1" s="1"/>
  <c r="G55" i="1"/>
  <c r="G58" i="1" s="1"/>
  <c r="P52" i="1"/>
  <c r="M52" i="1"/>
  <c r="J52" i="1"/>
  <c r="G52" i="1"/>
  <c r="P51" i="1"/>
  <c r="M51" i="1"/>
  <c r="J51" i="1"/>
  <c r="R51" i="1" s="1"/>
  <c r="G51" i="1"/>
  <c r="M50" i="1"/>
  <c r="J50" i="1"/>
  <c r="R50" i="1" s="1"/>
  <c r="S50" i="1" s="1"/>
  <c r="G50" i="1"/>
  <c r="P49" i="1"/>
  <c r="M49" i="1"/>
  <c r="M53" i="1" s="1"/>
  <c r="J49" i="1"/>
  <c r="G49" i="1"/>
  <c r="G53" i="1" s="1"/>
  <c r="P46" i="1"/>
  <c r="M46" i="1"/>
  <c r="J46" i="1"/>
  <c r="G46" i="1"/>
  <c r="P45" i="1"/>
  <c r="M45" i="1"/>
  <c r="J45" i="1"/>
  <c r="G45" i="1"/>
  <c r="P44" i="1"/>
  <c r="P47" i="1" s="1"/>
  <c r="M44" i="1"/>
  <c r="M47" i="1" s="1"/>
  <c r="J44" i="1"/>
  <c r="J47" i="1" s="1"/>
  <c r="G44" i="1"/>
  <c r="G47" i="1" s="1"/>
  <c r="P41" i="1"/>
  <c r="M41" i="1"/>
  <c r="J41" i="1"/>
  <c r="G41" i="1"/>
  <c r="P40" i="1"/>
  <c r="P42" i="1" s="1"/>
  <c r="M40" i="1"/>
  <c r="M42" i="1" s="1"/>
  <c r="J40" i="1"/>
  <c r="J42" i="1" s="1"/>
  <c r="G40" i="1"/>
  <c r="G42" i="1" s="1"/>
  <c r="P37" i="1"/>
  <c r="R37" i="1" s="1"/>
  <c r="M37" i="1"/>
  <c r="Q37" i="1" s="1"/>
  <c r="S37" i="1" s="1"/>
  <c r="P36" i="1"/>
  <c r="R36" i="1" s="1"/>
  <c r="M36" i="1"/>
  <c r="Q36" i="1" s="1"/>
  <c r="S36" i="1" s="1"/>
  <c r="P35" i="1"/>
  <c r="R35" i="1" s="1"/>
  <c r="R34" i="1" s="1"/>
  <c r="M35" i="1"/>
  <c r="Q35" i="1" s="1"/>
  <c r="P33" i="1"/>
  <c r="R33" i="1" s="1"/>
  <c r="M33" i="1"/>
  <c r="Q33" i="1" s="1"/>
  <c r="S33" i="1" s="1"/>
  <c r="P32" i="1"/>
  <c r="R32" i="1" s="1"/>
  <c r="M32" i="1"/>
  <c r="Q32" i="1" s="1"/>
  <c r="S32" i="1" s="1"/>
  <c r="P31" i="1"/>
  <c r="R31" i="1" s="1"/>
  <c r="R30" i="1" s="1"/>
  <c r="M31" i="1"/>
  <c r="Q31" i="1" s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J38" i="1" s="1"/>
  <c r="G26" i="1"/>
  <c r="G38" i="1" s="1"/>
  <c r="G81" i="1" s="1"/>
  <c r="P22" i="1"/>
  <c r="M22" i="1"/>
  <c r="G22" i="1"/>
  <c r="G83" i="1" s="1"/>
  <c r="Q22" i="1"/>
  <c r="P53" i="1" l="1"/>
  <c r="R52" i="1"/>
  <c r="R49" i="1"/>
  <c r="R81" i="1" s="1"/>
  <c r="J53" i="1"/>
  <c r="R22" i="1"/>
  <c r="S21" i="1"/>
  <c r="S22" i="1" s="1"/>
  <c r="J81" i="1"/>
  <c r="J83" i="1" s="1"/>
  <c r="R27" i="1"/>
  <c r="R28" i="1"/>
  <c r="R29" i="1"/>
  <c r="P30" i="1"/>
  <c r="P34" i="1"/>
  <c r="R41" i="1"/>
  <c r="R45" i="1"/>
  <c r="R46" i="1"/>
  <c r="R56" i="1"/>
  <c r="R57" i="1"/>
  <c r="R61" i="1"/>
  <c r="R62" i="1"/>
  <c r="R66" i="1"/>
  <c r="R67" i="1"/>
  <c r="R71" i="1"/>
  <c r="R72" i="1"/>
  <c r="P77" i="1"/>
  <c r="S76" i="1"/>
  <c r="P38" i="1"/>
  <c r="Q27" i="1"/>
  <c r="Q28" i="1"/>
  <c r="S28" i="1" s="1"/>
  <c r="Q29" i="1"/>
  <c r="S29" i="1" s="1"/>
  <c r="M30" i="1"/>
  <c r="M38" i="1" s="1"/>
  <c r="M81" i="1" s="1"/>
  <c r="M83" i="1" s="1"/>
  <c r="M34" i="1"/>
  <c r="Q41" i="1"/>
  <c r="S41" i="1" s="1"/>
  <c r="Q45" i="1"/>
  <c r="S45" i="1" s="1"/>
  <c r="Q46" i="1"/>
  <c r="S46" i="1" s="1"/>
  <c r="S51" i="1"/>
  <c r="Q56" i="1"/>
  <c r="S56" i="1" s="1"/>
  <c r="Q57" i="1"/>
  <c r="S57" i="1" s="1"/>
  <c r="Q61" i="1"/>
  <c r="S61" i="1" s="1"/>
  <c r="Q62" i="1"/>
  <c r="S62" i="1" s="1"/>
  <c r="Q66" i="1"/>
  <c r="S66" i="1" s="1"/>
  <c r="Q67" i="1"/>
  <c r="S67" i="1" s="1"/>
  <c r="Q71" i="1"/>
  <c r="S71" i="1" s="1"/>
  <c r="Q72" i="1"/>
  <c r="S72" i="1" s="1"/>
  <c r="M77" i="1"/>
  <c r="S27" i="1"/>
  <c r="S31" i="1"/>
  <c r="S30" i="1" s="1"/>
  <c r="Q30" i="1"/>
  <c r="S35" i="1"/>
  <c r="S34" i="1" s="1"/>
  <c r="Q34" i="1"/>
  <c r="Q40" i="1"/>
  <c r="R40" i="1"/>
  <c r="R44" i="1"/>
  <c r="Q55" i="1"/>
  <c r="R55" i="1"/>
  <c r="Q60" i="1"/>
  <c r="R60" i="1"/>
  <c r="Q65" i="1"/>
  <c r="R65" i="1"/>
  <c r="Q70" i="1"/>
  <c r="R70" i="1"/>
  <c r="Q75" i="1"/>
  <c r="R75" i="1"/>
  <c r="R77" i="1" s="1"/>
  <c r="Q79" i="1"/>
  <c r="R79" i="1"/>
  <c r="R80" i="1" s="1"/>
  <c r="P81" i="1" l="1"/>
  <c r="P83" i="1" s="1"/>
  <c r="S52" i="1"/>
  <c r="R68" i="1"/>
  <c r="R58" i="1"/>
  <c r="R47" i="1"/>
  <c r="Q26" i="1"/>
  <c r="R73" i="1"/>
  <c r="R63" i="1"/>
  <c r="R42" i="1"/>
  <c r="S26" i="1"/>
  <c r="R26" i="1"/>
  <c r="R38" i="1" s="1"/>
  <c r="R83" i="1"/>
  <c r="Q80" i="1"/>
  <c r="S79" i="1"/>
  <c r="S80" i="1" s="1"/>
  <c r="Q77" i="1"/>
  <c r="S75" i="1"/>
  <c r="S77" i="1" s="1"/>
  <c r="Q73" i="1"/>
  <c r="S70" i="1"/>
  <c r="S73" i="1" s="1"/>
  <c r="Q68" i="1"/>
  <c r="S65" i="1"/>
  <c r="S68" i="1" s="1"/>
  <c r="Q63" i="1"/>
  <c r="S60" i="1"/>
  <c r="S63" i="1" s="1"/>
  <c r="Q58" i="1"/>
  <c r="S55" i="1"/>
  <c r="S58" i="1" s="1"/>
  <c r="S49" i="1"/>
  <c r="Q47" i="1"/>
  <c r="S44" i="1"/>
  <c r="S47" i="1" s="1"/>
  <c r="Q42" i="1"/>
  <c r="S40" i="1"/>
  <c r="S42" i="1" s="1"/>
  <c r="Q38" i="1"/>
  <c r="Q83" i="1" s="1"/>
  <c r="S38" i="1"/>
  <c r="S53" i="1" l="1"/>
  <c r="S81" i="1" s="1"/>
  <c r="S83" i="1" s="1"/>
</calcChain>
</file>

<file path=xl/sharedStrings.xml><?xml version="1.0" encoding="utf-8"?>
<sst xmlns="http://schemas.openxmlformats.org/spreadsheetml/2006/main" count="236" uniqueCount="148">
  <si>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</si>
  <si>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</si>
  <si>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</si>
  <si>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</si>
  <si>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</si>
  <si>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</si>
  <si>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</si>
  <si>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</si>
  <si>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</si>
  <si>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</si>
  <si>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</si>
  <si>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</si>
  <si>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</si>
  <si>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</si>
  <si>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</si>
  <si>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</si>
  <si>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</si>
  <si>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</si>
  <si>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</si>
  <si>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</si>
  <si>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</si>
  <si>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</si>
  <si>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</si>
  <si>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</si>
  <si>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</si>
  <si>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</si>
  <si>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</si>
  <si>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</si>
  <si>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</si>
  <si>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</si>
  <si>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</si>
  <si>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</si>
  <si>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</si>
  <si>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</si>
  <si>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</si>
  <si>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</si>
  <si>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</si>
  <si>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</si>
  <si>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</si>
  <si>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</si>
  <si>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</si>
  <si>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</si>
  <si>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</si>
  <si>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</si>
  <si>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</si>
  <si>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</si>
  <si>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</si>
  <si>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</si>
  <si>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</si>
  <si>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</si>
  <si>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</si>
  <si>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</si>
  <si>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</si>
  <si>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</si>
  <si>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</si>
  <si>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</si>
  <si>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</si>
  <si>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</si>
  <si>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</si>
  <si>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</si>
  <si>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</si>
  <si>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</si>
  <si>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</si>
  <si>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</si>
  <si>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</si>
  <si>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</si>
  <si>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</si>
  <si>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</si>
  <si>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</si>
  <si>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</si>
  <si>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</si>
  <si>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</si>
  <si>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</si>
  <si>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</si>
  <si>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</si>
  <si>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</si>
  <si>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</si>
  <si>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</si>
  <si>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</si>
  <si>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</si>
  <si>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</si>
  <si>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</si>
  <si>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</si>
  <si>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</si>
  <si>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</si>
  <si>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</si>
  <si>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</si>
  <si>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</si>
  <si>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</si>
  <si>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</si>
  <si>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</si>
  <si>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</si>
  <si>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</si>
  <si>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</si>
  <si>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</si>
  <si>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</si>
  <si>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</si>
  <si>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</si>
  <si>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</si>
  <si>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</si>
  <si>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</si>
  <si>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</si>
  <si>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</si>
  <si>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</si>
  <si>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</si>
  <si>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</si>
  <si>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</si>
  <si>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</si>
  <si>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</si>
  <si>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</si>
  <si>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</si>
  <si>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</si>
  <si>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</si>
  <si>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</si>
  <si>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</si>
  <si>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</si>
  <si>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</si>
  <si>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</si>
  <si>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</si>
  <si>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</si>
  <si>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</si>
  <si>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</si>
  <si>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</si>
  <si>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</si>
  <si>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</si>
  <si>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</si>
  <si>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</si>
  <si>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</si>
  <si>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</si>
  <si>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</si>
  <si>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 4</t>
  </si>
  <si>
    <t>ФОП Якимів Роман Васильович</t>
  </si>
  <si>
    <t>м. Долина, вул. Грушевського, 7, площа оренд., приміщ., 87,1 м2</t>
  </si>
  <si>
    <t>Оплата за оренду приміщення</t>
  </si>
  <si>
    <t>Оплата комунальних послуг</t>
  </si>
  <si>
    <t>Канцелярські та інші матеріали</t>
  </si>
  <si>
    <t>Інвентар</t>
  </si>
  <si>
    <t>За послуги аудитора</t>
  </si>
  <si>
    <t>№ 3INST11-26134 від  "30" жовтня 2020 року</t>
  </si>
  <si>
    <t>залишок на рахунку</t>
  </si>
  <si>
    <t>Збільшена вартість за рахунок економії на пункті 4.3, оскільки були змушені обігрівати приміщення електроприладами.</t>
  </si>
  <si>
    <t>Оскільки із запуском опалення виникли проблеми, то обігрівати приміщення довелось електроприладами. У зв’язку з цим, по цій статті  сформувалась економія і ці заплановані кошти частково було використано на  оплату електроенергії (13 209,49 грн), а решта суми  на оплату за пошиття чохлів для сидінь в кінозал (4 290,51 грн).</t>
  </si>
  <si>
    <t>Заміна чохлів для сидінь в кінозалі. Збільшена вартість в межах 10% за рахунок економії на пункті 4.3</t>
  </si>
  <si>
    <t>винагорода</t>
  </si>
  <si>
    <t>Номенклатура придбаних матеріалів наведена у Видатковій накладна №ГА-00440 від 28.07.2020р. та Видатковій накладній №ГА-00869 від 30.12.2020р.</t>
  </si>
  <si>
    <t>оплата за здійснення безготівкових операцій</t>
  </si>
  <si>
    <t>Повна назва організації Грантоотримувача: ФОП Якимів Роман Васильович</t>
  </si>
  <si>
    <t>ФОП Якимів Р.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</si>
</sst>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7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8" fontId="5" fillId="0" borderId="44" xfId="0" applyNumberFormat="1" applyFont="1" applyBorder="1" applyAlignment="1">
      <alignment horizontal="center" vertical="top" wrapText="1"/>
    </xf>
    <xf numFmtId="166" fontId="21" fillId="5" borderId="29" xfId="0" applyNumberFormat="1" applyFont="1" applyFill="1" applyBorder="1" applyAlignment="1">
      <alignment vertical="center" wrapText="1"/>
    </xf>
    <xf numFmtId="166" fontId="22" fillId="5" borderId="29" xfId="0" applyNumberFormat="1" applyFont="1" applyFill="1" applyBorder="1" applyAlignment="1">
      <alignment vertical="center" wrapText="1"/>
    </xf>
    <xf numFmtId="0" fontId="23" fillId="0" borderId="43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167" fontId="23" fillId="0" borderId="63" xfId="0" applyNumberFormat="1" applyFont="1" applyBorder="1" applyAlignment="1">
      <alignment vertical="top" wrapText="1"/>
    </xf>
    <xf numFmtId="167" fontId="23" fillId="0" borderId="62" xfId="0" applyNumberFormat="1" applyFont="1" applyBorder="1" applyAlignment="1">
      <alignment horizontal="left" vertical="top" wrapText="1"/>
    </xf>
    <xf numFmtId="168" fontId="5" fillId="0" borderId="52" xfId="0" applyNumberFormat="1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view="pageBreakPreview" zoomScale="80" zoomScaleNormal="80" zoomScaleSheetLayoutView="80" workbookViewId="0">
      <selection activeCell="D92" sqref="D92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36.87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130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138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197" t="s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197" t="s">
        <v>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198" t="s">
        <v>146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199" t="s">
        <v>3</v>
      </c>
      <c r="B17" s="201" t="s">
        <v>4</v>
      </c>
      <c r="C17" s="201" t="s">
        <v>5</v>
      </c>
      <c r="D17" s="203" t="s">
        <v>6</v>
      </c>
      <c r="E17" s="175" t="s">
        <v>7</v>
      </c>
      <c r="F17" s="176"/>
      <c r="G17" s="177"/>
      <c r="H17" s="175" t="s">
        <v>8</v>
      </c>
      <c r="I17" s="176"/>
      <c r="J17" s="177"/>
      <c r="K17" s="175" t="s">
        <v>9</v>
      </c>
      <c r="L17" s="176"/>
      <c r="M17" s="177"/>
      <c r="N17" s="175" t="s">
        <v>10</v>
      </c>
      <c r="O17" s="176"/>
      <c r="P17" s="177"/>
      <c r="Q17" s="194" t="s">
        <v>11</v>
      </c>
      <c r="R17" s="176"/>
      <c r="S17" s="177"/>
      <c r="T17" s="195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38.25" x14ac:dyDescent="0.25">
      <c r="A18" s="200"/>
      <c r="B18" s="202"/>
      <c r="C18" s="202"/>
      <c r="D18" s="20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19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86598.19</v>
      </c>
      <c r="H21" s="38"/>
      <c r="I21" s="39"/>
      <c r="J21" s="40">
        <v>86598.19</v>
      </c>
      <c r="K21" s="38"/>
      <c r="L21" s="39"/>
      <c r="M21" s="40">
        <v>217228.81</v>
      </c>
      <c r="N21" s="38"/>
      <c r="O21" s="39"/>
      <c r="P21" s="40">
        <v>215947.16</v>
      </c>
      <c r="Q21" s="40">
        <f>G21+M21</f>
        <v>303827</v>
      </c>
      <c r="R21" s="40">
        <f>J21+P21</f>
        <v>302545.34999999998</v>
      </c>
      <c r="S21" s="40">
        <f>Q21-R21</f>
        <v>1281.6500000000233</v>
      </c>
      <c r="T21" s="41" t="s">
        <v>139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5.75" x14ac:dyDescent="0.2">
      <c r="A22" s="42" t="s">
        <v>30</v>
      </c>
      <c r="B22" s="43"/>
      <c r="C22" s="44"/>
      <c r="D22" s="45"/>
      <c r="E22" s="46"/>
      <c r="F22" s="47"/>
      <c r="G22" s="48">
        <f>SUM(G21)</f>
        <v>86598.19</v>
      </c>
      <c r="H22" s="46"/>
      <c r="I22" s="47"/>
      <c r="J22" s="48">
        <f>SUM(J21)</f>
        <v>86598.19</v>
      </c>
      <c r="K22" s="46"/>
      <c r="L22" s="47"/>
      <c r="M22" s="48">
        <f>SUM(M21)</f>
        <v>217228.81</v>
      </c>
      <c r="N22" s="46"/>
      <c r="O22" s="47"/>
      <c r="P22" s="48">
        <f t="shared" ref="P22:S22" si="0">SUM(P21)</f>
        <v>215947.16</v>
      </c>
      <c r="Q22" s="48">
        <f t="shared" si="0"/>
        <v>303827</v>
      </c>
      <c r="R22" s="48">
        <f t="shared" si="0"/>
        <v>302545.34999999998</v>
      </c>
      <c r="S22" s="48">
        <f t="shared" si="0"/>
        <v>1281.6500000000233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">
      <c r="A23" s="178"/>
      <c r="B23" s="179"/>
      <c r="C23" s="179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.75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x14ac:dyDescent="0.2">
      <c r="A31" s="78" t="s">
        <v>37</v>
      </c>
      <c r="B31" s="79" t="s">
        <v>45</v>
      </c>
      <c r="C31" s="80" t="s">
        <v>39</v>
      </c>
      <c r="D31" s="81"/>
      <c r="E31" s="180" t="s">
        <v>46</v>
      </c>
      <c r="F31" s="179"/>
      <c r="G31" s="181"/>
      <c r="H31" s="180" t="s">
        <v>46</v>
      </c>
      <c r="I31" s="179"/>
      <c r="J31" s="181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x14ac:dyDescent="0.2">
      <c r="A32" s="86" t="s">
        <v>37</v>
      </c>
      <c r="B32" s="87" t="s">
        <v>47</v>
      </c>
      <c r="C32" s="80" t="s">
        <v>39</v>
      </c>
      <c r="D32" s="81"/>
      <c r="E32" s="182"/>
      <c r="F32" s="179"/>
      <c r="G32" s="181"/>
      <c r="H32" s="182"/>
      <c r="I32" s="179"/>
      <c r="J32" s="181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2">
      <c r="A33" s="88" t="s">
        <v>37</v>
      </c>
      <c r="B33" s="89" t="s">
        <v>48</v>
      </c>
      <c r="C33" s="90" t="s">
        <v>39</v>
      </c>
      <c r="D33" s="91"/>
      <c r="E33" s="182"/>
      <c r="F33" s="179"/>
      <c r="G33" s="181"/>
      <c r="H33" s="182"/>
      <c r="I33" s="179"/>
      <c r="J33" s="181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x14ac:dyDescent="0.2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63720</v>
      </c>
      <c r="N34" s="74"/>
      <c r="O34" s="75"/>
      <c r="P34" s="76">
        <f t="shared" ref="P34:S34" si="15">SUM(P35:P37)</f>
        <v>63720</v>
      </c>
      <c r="Q34" s="76">
        <f t="shared" si="15"/>
        <v>63720</v>
      </c>
      <c r="R34" s="76">
        <f t="shared" si="15"/>
        <v>63720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x14ac:dyDescent="0.2">
      <c r="A35" s="78" t="s">
        <v>37</v>
      </c>
      <c r="B35" s="79" t="s">
        <v>51</v>
      </c>
      <c r="C35" s="80" t="s">
        <v>131</v>
      </c>
      <c r="D35" s="81"/>
      <c r="E35" s="180" t="s">
        <v>46</v>
      </c>
      <c r="F35" s="179"/>
      <c r="G35" s="181"/>
      <c r="H35" s="180" t="s">
        <v>46</v>
      </c>
      <c r="I35" s="179"/>
      <c r="J35" s="181"/>
      <c r="K35" s="161">
        <v>4.5</v>
      </c>
      <c r="L35" s="83">
        <v>14160</v>
      </c>
      <c r="M35" s="84">
        <f t="shared" ref="M35:M37" si="16">K35*L35</f>
        <v>63720</v>
      </c>
      <c r="N35" s="161">
        <v>4.5</v>
      </c>
      <c r="O35" s="83">
        <v>14160</v>
      </c>
      <c r="P35" s="84">
        <f t="shared" ref="P35:P37" si="17">N35*O35</f>
        <v>63720</v>
      </c>
      <c r="Q35" s="84">
        <f t="shared" ref="Q35:Q37" si="18">G35+M35</f>
        <v>63720</v>
      </c>
      <c r="R35" s="84">
        <f t="shared" ref="R35:R37" si="19">J35+P35</f>
        <v>63720</v>
      </c>
      <c r="S35" s="84">
        <f t="shared" ref="S35:S37" si="20">Q35-R35</f>
        <v>0</v>
      </c>
      <c r="T35" s="164" t="s">
        <v>143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x14ac:dyDescent="0.2">
      <c r="A36" s="86" t="s">
        <v>37</v>
      </c>
      <c r="B36" s="87" t="s">
        <v>52</v>
      </c>
      <c r="C36" s="80" t="s">
        <v>39</v>
      </c>
      <c r="D36" s="81"/>
      <c r="E36" s="182"/>
      <c r="F36" s="179"/>
      <c r="G36" s="181"/>
      <c r="H36" s="182"/>
      <c r="I36" s="179"/>
      <c r="J36" s="181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x14ac:dyDescent="0.2">
      <c r="A37" s="88" t="s">
        <v>37</v>
      </c>
      <c r="B37" s="89" t="s">
        <v>53</v>
      </c>
      <c r="C37" s="90" t="s">
        <v>39</v>
      </c>
      <c r="D37" s="91"/>
      <c r="E37" s="183"/>
      <c r="F37" s="184"/>
      <c r="G37" s="185"/>
      <c r="H37" s="183"/>
      <c r="I37" s="184"/>
      <c r="J37" s="185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x14ac:dyDescent="0.2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63720</v>
      </c>
      <c r="N38" s="100"/>
      <c r="O38" s="101"/>
      <c r="P38" s="102">
        <f t="shared" ref="P38:S38" si="21">P26+P30+P34</f>
        <v>63720</v>
      </c>
      <c r="Q38" s="102">
        <f t="shared" si="21"/>
        <v>63720</v>
      </c>
      <c r="R38" s="102">
        <f t="shared" si="21"/>
        <v>63720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5.5" x14ac:dyDescent="0.2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x14ac:dyDescent="0.2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2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5.5" x14ac:dyDescent="0.2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25.5" x14ac:dyDescent="0.2">
      <c r="A44" s="78" t="s">
        <v>37</v>
      </c>
      <c r="B44" s="105" t="s">
        <v>63</v>
      </c>
      <c r="C44" s="107" t="s">
        <v>132</v>
      </c>
      <c r="D44" s="81" t="s">
        <v>40</v>
      </c>
      <c r="E44" s="82">
        <v>5</v>
      </c>
      <c r="F44" s="83">
        <v>10000</v>
      </c>
      <c r="G44" s="84">
        <f t="shared" ref="G44:G46" si="30">E44*F44</f>
        <v>50000</v>
      </c>
      <c r="H44" s="82">
        <v>5</v>
      </c>
      <c r="I44" s="83">
        <v>10000</v>
      </c>
      <c r="J44" s="84">
        <f t="shared" ref="J44:J46" si="31">H44*I44</f>
        <v>50000</v>
      </c>
      <c r="K44" s="161">
        <v>4.5</v>
      </c>
      <c r="L44" s="83">
        <v>10000</v>
      </c>
      <c r="M44" s="84">
        <f t="shared" ref="M44:M46" si="32">K44*L44</f>
        <v>45000</v>
      </c>
      <c r="N44" s="161">
        <v>4.5</v>
      </c>
      <c r="O44" s="83">
        <v>10000</v>
      </c>
      <c r="P44" s="84">
        <f t="shared" ref="P44:P46" si="33">N44*O44</f>
        <v>45000</v>
      </c>
      <c r="Q44" s="84">
        <f>G44+M44</f>
        <v>95000</v>
      </c>
      <c r="R44" s="84">
        <f t="shared" ref="R44:R46" si="34">J44+P44</f>
        <v>95000</v>
      </c>
      <c r="S44" s="84">
        <f t="shared" ref="S44:S46" si="35">Q44-R44</f>
        <v>0</v>
      </c>
      <c r="T44" s="85" t="s">
        <v>133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8.25" x14ac:dyDescent="0.2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ref="Q45:Q46" si="36">G45+M45</f>
        <v>0</v>
      </c>
      <c r="R45" s="84">
        <f t="shared" si="34"/>
        <v>0</v>
      </c>
      <c r="S45" s="84">
        <f t="shared" si="35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8.25" x14ac:dyDescent="0.2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6"/>
        <v>0</v>
      </c>
      <c r="R46" s="84">
        <f t="shared" si="34"/>
        <v>0</v>
      </c>
      <c r="S46" s="84">
        <f t="shared" si="35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x14ac:dyDescent="0.2">
      <c r="A47" s="96" t="s">
        <v>67</v>
      </c>
      <c r="B47" s="97"/>
      <c r="C47" s="98"/>
      <c r="D47" s="99"/>
      <c r="E47" s="100"/>
      <c r="F47" s="101"/>
      <c r="G47" s="102">
        <f>SUM(G44:G46)</f>
        <v>50000</v>
      </c>
      <c r="H47" s="100"/>
      <c r="I47" s="101"/>
      <c r="J47" s="102">
        <f>SUM(J44:J46)</f>
        <v>50000</v>
      </c>
      <c r="K47" s="100"/>
      <c r="L47" s="101"/>
      <c r="M47" s="102">
        <f>SUM(M44:M46)</f>
        <v>45000</v>
      </c>
      <c r="N47" s="100"/>
      <c r="O47" s="101"/>
      <c r="P47" s="102">
        <f t="shared" ref="P47:S47" si="37">SUM(P44:P46)</f>
        <v>45000</v>
      </c>
      <c r="Q47" s="102">
        <f t="shared" si="37"/>
        <v>95000</v>
      </c>
      <c r="R47" s="102">
        <f t="shared" si="37"/>
        <v>95000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8.25" x14ac:dyDescent="0.2">
      <c r="A48" s="71" t="s">
        <v>26</v>
      </c>
      <c r="B48" s="72" t="s">
        <v>68</v>
      </c>
      <c r="C48" s="162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x14ac:dyDescent="0.2">
      <c r="A49" s="78" t="s">
        <v>37</v>
      </c>
      <c r="B49" s="105" t="s">
        <v>70</v>
      </c>
      <c r="C49" s="107" t="s">
        <v>71</v>
      </c>
      <c r="D49" s="81" t="s">
        <v>40</v>
      </c>
      <c r="E49" s="82">
        <v>5</v>
      </c>
      <c r="F49" s="83">
        <v>220</v>
      </c>
      <c r="G49" s="84">
        <f t="shared" ref="G49:G52" si="38">E49*F49</f>
        <v>1100</v>
      </c>
      <c r="H49" s="82">
        <v>3</v>
      </c>
      <c r="I49" s="83">
        <v>277.95666666666665</v>
      </c>
      <c r="J49" s="84">
        <f t="shared" ref="J49:J52" si="39">H49*I49</f>
        <v>833.86999999999989</v>
      </c>
      <c r="K49" s="161">
        <v>4.5</v>
      </c>
      <c r="L49" s="83">
        <v>330</v>
      </c>
      <c r="M49" s="84">
        <f t="shared" ref="M49:M52" si="40">K49*L49</f>
        <v>1485</v>
      </c>
      <c r="N49" s="82">
        <v>5</v>
      </c>
      <c r="O49" s="83">
        <f>1751.13/5</f>
        <v>350.226</v>
      </c>
      <c r="P49" s="84">
        <f t="shared" ref="P49:P52" si="41">N49*O49</f>
        <v>1751.13</v>
      </c>
      <c r="Q49" s="84">
        <f>G49+M49</f>
        <v>2585</v>
      </c>
      <c r="R49" s="84">
        <f>J49+P49</f>
        <v>2585</v>
      </c>
      <c r="S49" s="84">
        <f t="shared" ref="S49:S52" si="42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44.25" customHeight="1" x14ac:dyDescent="0.2">
      <c r="A50" s="86" t="s">
        <v>37</v>
      </c>
      <c r="B50" s="89" t="s">
        <v>72</v>
      </c>
      <c r="C50" s="107" t="s">
        <v>73</v>
      </c>
      <c r="D50" s="81" t="s">
        <v>40</v>
      </c>
      <c r="E50" s="82">
        <v>5</v>
      </c>
      <c r="F50" s="83">
        <v>5000</v>
      </c>
      <c r="G50" s="84">
        <f t="shared" si="38"/>
        <v>25000</v>
      </c>
      <c r="H50" s="82">
        <v>5</v>
      </c>
      <c r="I50" s="83">
        <v>5206.2339999999995</v>
      </c>
      <c r="J50" s="84">
        <f t="shared" si="39"/>
        <v>26031.17</v>
      </c>
      <c r="K50" s="161">
        <v>4.5</v>
      </c>
      <c r="L50" s="83">
        <v>6000</v>
      </c>
      <c r="M50" s="84">
        <f t="shared" si="40"/>
        <v>27000</v>
      </c>
      <c r="N50" s="82">
        <v>5</v>
      </c>
      <c r="O50" s="83">
        <f>39178.32/5</f>
        <v>7835.6639999999998</v>
      </c>
      <c r="P50" s="84">
        <f>N50*O50</f>
        <v>39178.32</v>
      </c>
      <c r="Q50" s="84">
        <f>G50+M50</f>
        <v>52000</v>
      </c>
      <c r="R50" s="84">
        <f>J50+P50</f>
        <v>65209.49</v>
      </c>
      <c r="S50" s="84">
        <f>Q50-R50</f>
        <v>-13209.489999999998</v>
      </c>
      <c r="T50" s="164" t="s">
        <v>140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24.5" customHeight="1" x14ac:dyDescent="0.2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161">
        <v>2.5</v>
      </c>
      <c r="L51" s="83">
        <v>7000</v>
      </c>
      <c r="M51" s="84">
        <f t="shared" si="40"/>
        <v>17500</v>
      </c>
      <c r="N51" s="82"/>
      <c r="O51" s="83"/>
      <c r="P51" s="84">
        <f t="shared" si="41"/>
        <v>0</v>
      </c>
      <c r="Q51" s="84">
        <f>G51+M51</f>
        <v>17500</v>
      </c>
      <c r="R51" s="84">
        <f>J51+P51</f>
        <v>0</v>
      </c>
      <c r="S51" s="84">
        <f t="shared" si="42"/>
        <v>17500</v>
      </c>
      <c r="T51" s="164" t="s">
        <v>141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51" x14ac:dyDescent="0.2">
      <c r="A52" s="88" t="s">
        <v>37</v>
      </c>
      <c r="B52" s="87" t="s">
        <v>76</v>
      </c>
      <c r="C52" s="166" t="s">
        <v>77</v>
      </c>
      <c r="D52" s="91" t="s">
        <v>40</v>
      </c>
      <c r="E52" s="92">
        <v>5</v>
      </c>
      <c r="F52" s="93">
        <v>900</v>
      </c>
      <c r="G52" s="94">
        <f t="shared" si="38"/>
        <v>4500</v>
      </c>
      <c r="H52" s="92">
        <v>5</v>
      </c>
      <c r="I52" s="93">
        <v>746.99199999999996</v>
      </c>
      <c r="J52" s="94">
        <f t="shared" si="39"/>
        <v>3734.96</v>
      </c>
      <c r="K52" s="168">
        <v>4.5</v>
      </c>
      <c r="L52" s="93">
        <v>900</v>
      </c>
      <c r="M52" s="94">
        <f t="shared" si="40"/>
        <v>4050</v>
      </c>
      <c r="N52" s="92">
        <v>5</v>
      </c>
      <c r="O52" s="93">
        <f>4815.04/5</f>
        <v>963.00800000000004</v>
      </c>
      <c r="P52" s="94">
        <f t="shared" si="41"/>
        <v>4815.04</v>
      </c>
      <c r="Q52" s="84">
        <f>G52+M52</f>
        <v>8550</v>
      </c>
      <c r="R52" s="84">
        <f>J52+P52</f>
        <v>8550</v>
      </c>
      <c r="S52" s="84">
        <f t="shared" si="42"/>
        <v>0</v>
      </c>
      <c r="T52" s="85" t="s">
        <v>134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">
      <c r="A53" s="110" t="s">
        <v>78</v>
      </c>
      <c r="B53" s="97"/>
      <c r="C53" s="98"/>
      <c r="D53" s="99"/>
      <c r="E53" s="100"/>
      <c r="F53" s="101"/>
      <c r="G53" s="102">
        <f>SUM(G49:G52)</f>
        <v>30600</v>
      </c>
      <c r="H53" s="100"/>
      <c r="I53" s="101"/>
      <c r="J53" s="102">
        <f>SUM(J49:J52)</f>
        <v>30599.999999999996</v>
      </c>
      <c r="K53" s="100"/>
      <c r="L53" s="101"/>
      <c r="M53" s="102">
        <f>SUM(M49:M52)</f>
        <v>50035</v>
      </c>
      <c r="N53" s="100"/>
      <c r="O53" s="101"/>
      <c r="P53" s="102">
        <f>SUM(P49:P52)</f>
        <v>45744.49</v>
      </c>
      <c r="Q53" s="102">
        <f>SUM(Q49:Q52)</f>
        <v>80635</v>
      </c>
      <c r="R53" s="102">
        <f>SUM(R49:R52)</f>
        <v>76344.489999999991</v>
      </c>
      <c r="S53" s="102">
        <f t="shared" ref="S53" si="43">SUM(S49:S52)</f>
        <v>4290.510000000002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5.5" x14ac:dyDescent="0.2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8.25" x14ac:dyDescent="0.2">
      <c r="A55" s="78" t="s">
        <v>37</v>
      </c>
      <c r="B55" s="105" t="s">
        <v>81</v>
      </c>
      <c r="C55" s="111" t="s">
        <v>82</v>
      </c>
      <c r="D55" s="81" t="s">
        <v>40</v>
      </c>
      <c r="E55" s="82"/>
      <c r="F55" s="83"/>
      <c r="G55" s="84">
        <f t="shared" ref="G55:G57" si="44">E55*F55</f>
        <v>0</v>
      </c>
      <c r="H55" s="82"/>
      <c r="I55" s="83"/>
      <c r="J55" s="84">
        <f t="shared" ref="J55:J57" si="45">H55*I55</f>
        <v>0</v>
      </c>
      <c r="K55" s="82"/>
      <c r="L55" s="83"/>
      <c r="M55" s="84">
        <f t="shared" ref="M55:M57" si="46">K55*L55</f>
        <v>0</v>
      </c>
      <c r="N55" s="82"/>
      <c r="O55" s="83"/>
      <c r="P55" s="84">
        <f t="shared" ref="P55:P57" si="47">N55*O55</f>
        <v>0</v>
      </c>
      <c r="Q55" s="84">
        <f t="shared" ref="Q55:Q57" si="48">G55+M55</f>
        <v>0</v>
      </c>
      <c r="R55" s="84">
        <f t="shared" ref="R55:R57" si="49">J55+P55</f>
        <v>0</v>
      </c>
      <c r="S55" s="84">
        <f t="shared" ref="S55:S57" si="50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8.25" x14ac:dyDescent="0.2">
      <c r="A56" s="86" t="s">
        <v>37</v>
      </c>
      <c r="B56" s="87" t="s">
        <v>83</v>
      </c>
      <c r="C56" s="111" t="s">
        <v>84</v>
      </c>
      <c r="D56" s="81" t="s">
        <v>40</v>
      </c>
      <c r="E56" s="82"/>
      <c r="F56" s="83"/>
      <c r="G56" s="84">
        <f t="shared" si="44"/>
        <v>0</v>
      </c>
      <c r="H56" s="82"/>
      <c r="I56" s="83"/>
      <c r="J56" s="84">
        <f t="shared" si="45"/>
        <v>0</v>
      </c>
      <c r="K56" s="82"/>
      <c r="L56" s="83"/>
      <c r="M56" s="84">
        <f t="shared" si="46"/>
        <v>0</v>
      </c>
      <c r="N56" s="82"/>
      <c r="O56" s="83"/>
      <c r="P56" s="84">
        <f t="shared" si="47"/>
        <v>0</v>
      </c>
      <c r="Q56" s="84">
        <f t="shared" si="48"/>
        <v>0</v>
      </c>
      <c r="R56" s="84">
        <f t="shared" si="49"/>
        <v>0</v>
      </c>
      <c r="S56" s="84">
        <f t="shared" si="50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8.25" x14ac:dyDescent="0.2">
      <c r="A57" s="88" t="s">
        <v>37</v>
      </c>
      <c r="B57" s="89" t="s">
        <v>85</v>
      </c>
      <c r="C57" s="112" t="s">
        <v>86</v>
      </c>
      <c r="D57" s="91" t="s">
        <v>40</v>
      </c>
      <c r="E57" s="92"/>
      <c r="F57" s="93"/>
      <c r="G57" s="94">
        <f t="shared" si="44"/>
        <v>0</v>
      </c>
      <c r="H57" s="92"/>
      <c r="I57" s="93"/>
      <c r="J57" s="94">
        <f t="shared" si="45"/>
        <v>0</v>
      </c>
      <c r="K57" s="92"/>
      <c r="L57" s="93"/>
      <c r="M57" s="94">
        <f t="shared" si="46"/>
        <v>0</v>
      </c>
      <c r="N57" s="92"/>
      <c r="O57" s="93"/>
      <c r="P57" s="94">
        <f t="shared" si="47"/>
        <v>0</v>
      </c>
      <c r="Q57" s="84">
        <f t="shared" si="48"/>
        <v>0</v>
      </c>
      <c r="R57" s="84">
        <f t="shared" si="49"/>
        <v>0</v>
      </c>
      <c r="S57" s="84">
        <f t="shared" si="50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1">SUM(P55:P57)</f>
        <v>0</v>
      </c>
      <c r="Q58" s="102">
        <f t="shared" si="51"/>
        <v>0</v>
      </c>
      <c r="R58" s="102">
        <f t="shared" si="51"/>
        <v>0</v>
      </c>
      <c r="S58" s="102">
        <f t="shared" si="51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88</v>
      </c>
      <c r="C59" s="163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51" x14ac:dyDescent="0.2">
      <c r="A60" s="78" t="s">
        <v>37</v>
      </c>
      <c r="B60" s="105" t="s">
        <v>90</v>
      </c>
      <c r="C60" s="167" t="s">
        <v>135</v>
      </c>
      <c r="D60" s="81" t="s">
        <v>92</v>
      </c>
      <c r="E60" s="82">
        <v>1</v>
      </c>
      <c r="F60" s="83">
        <v>5998.19</v>
      </c>
      <c r="G60" s="84">
        <f t="shared" ref="G60:G62" si="52">E60*F60</f>
        <v>5998.19</v>
      </c>
      <c r="H60" s="82">
        <v>1</v>
      </c>
      <c r="I60" s="83">
        <v>5998.19</v>
      </c>
      <c r="J60" s="84">
        <f t="shared" ref="J60:J62" si="53">H60*I60</f>
        <v>5998.19</v>
      </c>
      <c r="K60" s="82">
        <v>1</v>
      </c>
      <c r="L60" s="83">
        <v>5999.9</v>
      </c>
      <c r="M60" s="84">
        <f t="shared" ref="M60:M62" si="54">K60*L60</f>
        <v>5999.9</v>
      </c>
      <c r="N60" s="82">
        <v>1</v>
      </c>
      <c r="O60" s="83">
        <v>5999.9</v>
      </c>
      <c r="P60" s="84">
        <f t="shared" ref="P60:P62" si="55">N60*O60</f>
        <v>5999.9</v>
      </c>
      <c r="Q60" s="84">
        <f t="shared" ref="Q60:Q62" si="56">G60+M60</f>
        <v>11998.09</v>
      </c>
      <c r="R60" s="84">
        <f t="shared" ref="R60:R62" si="57">J60+P60</f>
        <v>11998.09</v>
      </c>
      <c r="S60" s="84">
        <f t="shared" ref="S60:S62" si="58">Q60-R60</f>
        <v>0</v>
      </c>
      <c r="T60" s="165" t="s">
        <v>144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44.25" customHeight="1" x14ac:dyDescent="0.2">
      <c r="A61" s="86" t="s">
        <v>37</v>
      </c>
      <c r="B61" s="87" t="s">
        <v>93</v>
      </c>
      <c r="C61" s="167" t="s">
        <v>136</v>
      </c>
      <c r="D61" s="81" t="s">
        <v>92</v>
      </c>
      <c r="E61" s="82"/>
      <c r="F61" s="83"/>
      <c r="G61" s="84">
        <f t="shared" si="52"/>
        <v>0</v>
      </c>
      <c r="H61" s="82"/>
      <c r="I61" s="83"/>
      <c r="J61" s="84">
        <f t="shared" si="53"/>
        <v>0</v>
      </c>
      <c r="K61" s="82">
        <v>46</v>
      </c>
      <c r="L61" s="83">
        <v>932.72</v>
      </c>
      <c r="M61" s="84">
        <f t="shared" si="54"/>
        <v>42905.120000000003</v>
      </c>
      <c r="N61" s="82">
        <v>46</v>
      </c>
      <c r="O61" s="83">
        <v>1025.992</v>
      </c>
      <c r="P61" s="84">
        <f t="shared" si="55"/>
        <v>47195.631999999998</v>
      </c>
      <c r="Q61" s="84">
        <f t="shared" si="56"/>
        <v>42905.120000000003</v>
      </c>
      <c r="R61" s="84">
        <f t="shared" si="57"/>
        <v>47195.631999999998</v>
      </c>
      <c r="S61" s="84">
        <f t="shared" si="58"/>
        <v>-4290.5119999999952</v>
      </c>
      <c r="T61" s="164" t="s">
        <v>142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">
      <c r="A62" s="88" t="s">
        <v>37</v>
      </c>
      <c r="B62" s="89" t="s">
        <v>94</v>
      </c>
      <c r="C62" s="112" t="s">
        <v>91</v>
      </c>
      <c r="D62" s="91" t="s">
        <v>92</v>
      </c>
      <c r="E62" s="92"/>
      <c r="F62" s="93"/>
      <c r="G62" s="94">
        <f t="shared" si="52"/>
        <v>0</v>
      </c>
      <c r="H62" s="92"/>
      <c r="I62" s="93"/>
      <c r="J62" s="94">
        <f t="shared" si="53"/>
        <v>0</v>
      </c>
      <c r="K62" s="92"/>
      <c r="L62" s="93"/>
      <c r="M62" s="94">
        <f t="shared" si="54"/>
        <v>0</v>
      </c>
      <c r="N62" s="92"/>
      <c r="O62" s="93"/>
      <c r="P62" s="94">
        <f t="shared" si="55"/>
        <v>0</v>
      </c>
      <c r="Q62" s="84">
        <f t="shared" si="56"/>
        <v>0</v>
      </c>
      <c r="R62" s="84">
        <f t="shared" si="57"/>
        <v>0</v>
      </c>
      <c r="S62" s="84">
        <f t="shared" si="58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">
      <c r="A63" s="96" t="s">
        <v>95</v>
      </c>
      <c r="B63" s="97"/>
      <c r="C63" s="98"/>
      <c r="D63" s="99"/>
      <c r="E63" s="100"/>
      <c r="F63" s="101"/>
      <c r="G63" s="102">
        <f>SUM(G60:G62)</f>
        <v>5998.19</v>
      </c>
      <c r="H63" s="100"/>
      <c r="I63" s="101"/>
      <c r="J63" s="102">
        <f>SUM(J60:J62)</f>
        <v>5998.19</v>
      </c>
      <c r="K63" s="100"/>
      <c r="L63" s="101"/>
      <c r="M63" s="102">
        <f>SUM(M60:M62)</f>
        <v>48905.020000000004</v>
      </c>
      <c r="N63" s="100"/>
      <c r="O63" s="101"/>
      <c r="P63" s="102">
        <f t="shared" ref="P63:S63" si="59">SUM(P60:P62)</f>
        <v>53195.531999999999</v>
      </c>
      <c r="Q63" s="102">
        <f t="shared" si="59"/>
        <v>54903.210000000006</v>
      </c>
      <c r="R63" s="102">
        <f t="shared" si="59"/>
        <v>59193.721999999994</v>
      </c>
      <c r="S63" s="102">
        <f t="shared" si="59"/>
        <v>-4290.5119999999952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8.25" x14ac:dyDescent="0.2">
      <c r="A64" s="71" t="s">
        <v>26</v>
      </c>
      <c r="B64" s="72" t="s">
        <v>96</v>
      </c>
      <c r="C64" s="108" t="s">
        <v>97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x14ac:dyDescent="0.2">
      <c r="A65" s="78" t="s">
        <v>37</v>
      </c>
      <c r="B65" s="105" t="s">
        <v>98</v>
      </c>
      <c r="C65" s="111" t="s">
        <v>99</v>
      </c>
      <c r="D65" s="81" t="s">
        <v>40</v>
      </c>
      <c r="E65" s="82"/>
      <c r="F65" s="83"/>
      <c r="G65" s="84">
        <f t="shared" ref="G65:G67" si="60">E65*F65</f>
        <v>0</v>
      </c>
      <c r="H65" s="82"/>
      <c r="I65" s="83"/>
      <c r="J65" s="84">
        <f t="shared" ref="J65:J67" si="61">H65*I65</f>
        <v>0</v>
      </c>
      <c r="K65" s="82"/>
      <c r="L65" s="83"/>
      <c r="M65" s="84">
        <f t="shared" ref="M65:M67" si="62">K65*L65</f>
        <v>0</v>
      </c>
      <c r="N65" s="82"/>
      <c r="O65" s="83"/>
      <c r="P65" s="84">
        <f t="shared" ref="P65:P67" si="63">N65*O65</f>
        <v>0</v>
      </c>
      <c r="Q65" s="84">
        <f t="shared" ref="Q65:Q67" si="64">G65+M65</f>
        <v>0</v>
      </c>
      <c r="R65" s="84">
        <f t="shared" ref="R65:R67" si="65">J65+P65</f>
        <v>0</v>
      </c>
      <c r="S65" s="84">
        <f t="shared" ref="S65:S67" si="66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">
      <c r="A66" s="86" t="s">
        <v>37</v>
      </c>
      <c r="B66" s="87" t="s">
        <v>100</v>
      </c>
      <c r="C66" s="111" t="s">
        <v>101</v>
      </c>
      <c r="D66" s="81" t="s">
        <v>40</v>
      </c>
      <c r="E66" s="82"/>
      <c r="F66" s="83"/>
      <c r="G66" s="84">
        <f t="shared" si="60"/>
        <v>0</v>
      </c>
      <c r="H66" s="82"/>
      <c r="I66" s="83"/>
      <c r="J66" s="84">
        <f t="shared" si="61"/>
        <v>0</v>
      </c>
      <c r="K66" s="82"/>
      <c r="L66" s="83"/>
      <c r="M66" s="84">
        <f t="shared" si="62"/>
        <v>0</v>
      </c>
      <c r="N66" s="82"/>
      <c r="O66" s="83"/>
      <c r="P66" s="84">
        <f t="shared" si="63"/>
        <v>0</v>
      </c>
      <c r="Q66" s="84">
        <f t="shared" si="64"/>
        <v>0</v>
      </c>
      <c r="R66" s="84">
        <f t="shared" si="65"/>
        <v>0</v>
      </c>
      <c r="S66" s="84">
        <f t="shared" si="66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8.25" x14ac:dyDescent="0.2">
      <c r="A67" s="88" t="s">
        <v>37</v>
      </c>
      <c r="B67" s="89" t="s">
        <v>102</v>
      </c>
      <c r="C67" s="112" t="s">
        <v>103</v>
      </c>
      <c r="D67" s="91" t="s">
        <v>40</v>
      </c>
      <c r="E67" s="92"/>
      <c r="F67" s="93"/>
      <c r="G67" s="94">
        <f t="shared" si="60"/>
        <v>0</v>
      </c>
      <c r="H67" s="92"/>
      <c r="I67" s="93"/>
      <c r="J67" s="94">
        <f t="shared" si="61"/>
        <v>0</v>
      </c>
      <c r="K67" s="92"/>
      <c r="L67" s="93"/>
      <c r="M67" s="94">
        <f t="shared" si="62"/>
        <v>0</v>
      </c>
      <c r="N67" s="92"/>
      <c r="O67" s="93"/>
      <c r="P67" s="94">
        <f t="shared" si="63"/>
        <v>0</v>
      </c>
      <c r="Q67" s="84">
        <f t="shared" si="64"/>
        <v>0</v>
      </c>
      <c r="R67" s="84">
        <f t="shared" si="65"/>
        <v>0</v>
      </c>
      <c r="S67" s="84">
        <f t="shared" si="66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">
      <c r="A68" s="96" t="s">
        <v>104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7">SUM(P65:P67)</f>
        <v>0</v>
      </c>
      <c r="Q68" s="102">
        <f t="shared" si="67"/>
        <v>0</v>
      </c>
      <c r="R68" s="102">
        <f t="shared" si="67"/>
        <v>0</v>
      </c>
      <c r="S68" s="102">
        <f t="shared" si="67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26</v>
      </c>
      <c r="B69" s="72" t="s">
        <v>105</v>
      </c>
      <c r="C69" s="108" t="s">
        <v>106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x14ac:dyDescent="0.2">
      <c r="A70" s="78" t="s">
        <v>37</v>
      </c>
      <c r="B70" s="105" t="s">
        <v>107</v>
      </c>
      <c r="C70" s="107" t="s">
        <v>108</v>
      </c>
      <c r="D70" s="81"/>
      <c r="E70" s="82"/>
      <c r="F70" s="83"/>
      <c r="G70" s="84">
        <f t="shared" ref="G70:G72" si="68">E70*F70</f>
        <v>0</v>
      </c>
      <c r="H70" s="82"/>
      <c r="I70" s="83"/>
      <c r="J70" s="84">
        <f t="shared" ref="J70:J72" si="69">H70*I70</f>
        <v>0</v>
      </c>
      <c r="K70" s="82">
        <v>1</v>
      </c>
      <c r="L70" s="83">
        <v>67</v>
      </c>
      <c r="M70" s="84">
        <f t="shared" ref="M70:M72" si="70">K70*L70</f>
        <v>67</v>
      </c>
      <c r="N70" s="82"/>
      <c r="O70" s="83">
        <v>0</v>
      </c>
      <c r="P70" s="84">
        <f t="shared" ref="P70:P72" si="71">N70*O70</f>
        <v>0</v>
      </c>
      <c r="Q70" s="84">
        <f t="shared" ref="Q70:Q72" si="72">G70+M70</f>
        <v>67</v>
      </c>
      <c r="R70" s="84">
        <f t="shared" ref="R70:R72" si="73">J70+P70</f>
        <v>0</v>
      </c>
      <c r="S70" s="84">
        <f t="shared" ref="S70:S72" si="74">Q70-R70</f>
        <v>67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25.5" x14ac:dyDescent="0.2">
      <c r="A71" s="78" t="s">
        <v>37</v>
      </c>
      <c r="B71" s="79" t="s">
        <v>109</v>
      </c>
      <c r="C71" s="107" t="s">
        <v>110</v>
      </c>
      <c r="D71" s="81"/>
      <c r="E71" s="82"/>
      <c r="F71" s="83"/>
      <c r="G71" s="84">
        <f t="shared" si="68"/>
        <v>0</v>
      </c>
      <c r="H71" s="82"/>
      <c r="I71" s="83"/>
      <c r="J71" s="84">
        <f t="shared" si="69"/>
        <v>0</v>
      </c>
      <c r="K71" s="82">
        <v>1</v>
      </c>
      <c r="L71" s="83">
        <v>3.19</v>
      </c>
      <c r="M71" s="84">
        <f t="shared" si="70"/>
        <v>3.19</v>
      </c>
      <c r="N71" s="82"/>
      <c r="O71" s="83">
        <v>0</v>
      </c>
      <c r="P71" s="84">
        <f t="shared" si="71"/>
        <v>0</v>
      </c>
      <c r="Q71" s="84">
        <f t="shared" si="72"/>
        <v>3.19</v>
      </c>
      <c r="R71" s="84">
        <f t="shared" si="73"/>
        <v>0</v>
      </c>
      <c r="S71" s="84">
        <f t="shared" si="74"/>
        <v>3.19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">
      <c r="A72" s="86" t="s">
        <v>37</v>
      </c>
      <c r="B72" s="87" t="s">
        <v>111</v>
      </c>
      <c r="C72" s="107" t="s">
        <v>112</v>
      </c>
      <c r="D72" s="81"/>
      <c r="E72" s="82"/>
      <c r="F72" s="83"/>
      <c r="G72" s="84">
        <f t="shared" si="68"/>
        <v>0</v>
      </c>
      <c r="H72" s="82"/>
      <c r="I72" s="83"/>
      <c r="J72" s="84">
        <f t="shared" si="69"/>
        <v>0</v>
      </c>
      <c r="K72" s="82">
        <v>1</v>
      </c>
      <c r="L72" s="83">
        <v>1498.6</v>
      </c>
      <c r="M72" s="84">
        <f t="shared" si="70"/>
        <v>1498.6</v>
      </c>
      <c r="N72" s="82">
        <v>1</v>
      </c>
      <c r="O72" s="83">
        <v>287.14</v>
      </c>
      <c r="P72" s="84">
        <f t="shared" si="71"/>
        <v>287.14</v>
      </c>
      <c r="Q72" s="84">
        <f t="shared" si="72"/>
        <v>1498.6</v>
      </c>
      <c r="R72" s="84">
        <f t="shared" si="73"/>
        <v>287.14</v>
      </c>
      <c r="S72" s="84">
        <f t="shared" si="74"/>
        <v>1211.46</v>
      </c>
      <c r="T72" s="164" t="s">
        <v>145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0" t="s">
        <v>113</v>
      </c>
      <c r="B73" s="113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1568.79</v>
      </c>
      <c r="N73" s="100"/>
      <c r="O73" s="101"/>
      <c r="P73" s="102">
        <f t="shared" ref="P73:S73" si="75">SUM(P70:P72)</f>
        <v>287.14</v>
      </c>
      <c r="Q73" s="102">
        <f t="shared" si="75"/>
        <v>1568.79</v>
      </c>
      <c r="R73" s="102">
        <f t="shared" si="75"/>
        <v>287.14</v>
      </c>
      <c r="S73" s="102">
        <f t="shared" si="75"/>
        <v>1281.6500000000001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45" x14ac:dyDescent="0.25">
      <c r="A74" s="71" t="s">
        <v>26</v>
      </c>
      <c r="B74" s="114" t="s">
        <v>114</v>
      </c>
      <c r="C74" s="115" t="s">
        <v>115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28.5" x14ac:dyDescent="0.2">
      <c r="A75" s="78" t="s">
        <v>37</v>
      </c>
      <c r="B75" s="116" t="s">
        <v>116</v>
      </c>
      <c r="C75" s="117" t="s">
        <v>115</v>
      </c>
      <c r="D75" s="118"/>
      <c r="E75" s="186" t="s">
        <v>46</v>
      </c>
      <c r="F75" s="187"/>
      <c r="G75" s="188"/>
      <c r="H75" s="186" t="s">
        <v>46</v>
      </c>
      <c r="I75" s="187"/>
      <c r="J75" s="188"/>
      <c r="K75" s="82"/>
      <c r="L75" s="83"/>
      <c r="M75" s="84">
        <f t="shared" ref="M75:M76" si="76">K75*L75</f>
        <v>0</v>
      </c>
      <c r="N75" s="82"/>
      <c r="O75" s="83"/>
      <c r="P75" s="84">
        <f t="shared" ref="P75:P76" si="77">N75*O75</f>
        <v>0</v>
      </c>
      <c r="Q75" s="84">
        <f t="shared" ref="Q75:Q76" si="78">G75+M75</f>
        <v>0</v>
      </c>
      <c r="R75" s="84">
        <f t="shared" ref="R75:R76" si="79">J75+P75</f>
        <v>0</v>
      </c>
      <c r="S75" s="84">
        <f t="shared" ref="S75:S76" si="80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28.5" x14ac:dyDescent="0.2">
      <c r="A76" s="86" t="s">
        <v>37</v>
      </c>
      <c r="B76" s="119" t="s">
        <v>117</v>
      </c>
      <c r="C76" s="120" t="s">
        <v>115</v>
      </c>
      <c r="D76" s="118"/>
      <c r="E76" s="189"/>
      <c r="F76" s="190"/>
      <c r="G76" s="191"/>
      <c r="H76" s="189"/>
      <c r="I76" s="190"/>
      <c r="J76" s="191"/>
      <c r="K76" s="82"/>
      <c r="L76" s="83"/>
      <c r="M76" s="84">
        <f t="shared" si="76"/>
        <v>0</v>
      </c>
      <c r="N76" s="82"/>
      <c r="O76" s="83"/>
      <c r="P76" s="84">
        <f t="shared" si="77"/>
        <v>0</v>
      </c>
      <c r="Q76" s="84">
        <f t="shared" si="78"/>
        <v>0</v>
      </c>
      <c r="R76" s="84">
        <f t="shared" si="79"/>
        <v>0</v>
      </c>
      <c r="S76" s="84">
        <f t="shared" si="80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">
      <c r="A77" s="110" t="s">
        <v>118</v>
      </c>
      <c r="B77" s="121"/>
      <c r="C77" s="122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1">SUM(P75:P76)</f>
        <v>0</v>
      </c>
      <c r="Q77" s="102">
        <f t="shared" si="81"/>
        <v>0</v>
      </c>
      <c r="R77" s="102">
        <f t="shared" si="81"/>
        <v>0</v>
      </c>
      <c r="S77" s="102">
        <f t="shared" si="81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25">
      <c r="A78" s="71" t="s">
        <v>26</v>
      </c>
      <c r="B78" s="123" t="s">
        <v>119</v>
      </c>
      <c r="C78" s="115" t="s">
        <v>120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x14ac:dyDescent="0.2">
      <c r="A79" s="86" t="s">
        <v>37</v>
      </c>
      <c r="B79" s="124" t="s">
        <v>121</v>
      </c>
      <c r="C79" s="125" t="s">
        <v>120</v>
      </c>
      <c r="D79" s="118" t="s">
        <v>122</v>
      </c>
      <c r="E79" s="192" t="s">
        <v>46</v>
      </c>
      <c r="F79" s="190"/>
      <c r="G79" s="191"/>
      <c r="H79" s="192" t="s">
        <v>46</v>
      </c>
      <c r="I79" s="190"/>
      <c r="J79" s="191"/>
      <c r="K79" s="82">
        <v>1</v>
      </c>
      <c r="L79" s="83">
        <v>8000</v>
      </c>
      <c r="M79" s="84">
        <f>K79*L79</f>
        <v>8000</v>
      </c>
      <c r="N79" s="82">
        <v>1</v>
      </c>
      <c r="O79" s="83">
        <v>8000</v>
      </c>
      <c r="P79" s="84">
        <f>N79*O79</f>
        <v>8000</v>
      </c>
      <c r="Q79" s="84">
        <f>G79+M79</f>
        <v>8000</v>
      </c>
      <c r="R79" s="84">
        <f>J79+P79</f>
        <v>8000</v>
      </c>
      <c r="S79" s="84">
        <f>Q79-R79</f>
        <v>0</v>
      </c>
      <c r="T79" s="85" t="s">
        <v>137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x14ac:dyDescent="0.2">
      <c r="A80" s="110" t="s">
        <v>123</v>
      </c>
      <c r="B80" s="126"/>
      <c r="C80" s="122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8000</v>
      </c>
      <c r="N80" s="100"/>
      <c r="O80" s="101"/>
      <c r="P80" s="102">
        <f t="shared" ref="P80:S80" si="82">SUM(P79)</f>
        <v>8000</v>
      </c>
      <c r="Q80" s="102">
        <f t="shared" si="82"/>
        <v>8000</v>
      </c>
      <c r="R80" s="102">
        <f t="shared" si="82"/>
        <v>8000</v>
      </c>
      <c r="S80" s="102">
        <f t="shared" si="82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5.75" x14ac:dyDescent="0.2">
      <c r="A81" s="127" t="s">
        <v>124</v>
      </c>
      <c r="B81" s="128"/>
      <c r="C81" s="129"/>
      <c r="D81" s="130"/>
      <c r="E81" s="131"/>
      <c r="F81" s="132"/>
      <c r="G81" s="133">
        <f>G38+G42+G47+G53+G58+G63+G68+G73+G77+G80</f>
        <v>86598.19</v>
      </c>
      <c r="H81" s="131"/>
      <c r="I81" s="132"/>
      <c r="J81" s="133">
        <f>J38+J42+J47+J53+J58+J63+J68+J73+J77+J80</f>
        <v>86598.19</v>
      </c>
      <c r="K81" s="131"/>
      <c r="L81" s="132"/>
      <c r="M81" s="133">
        <f>M38+M42+M47+M53+M58+M63+M68+M73+M77+M80</f>
        <v>217228.81000000003</v>
      </c>
      <c r="N81" s="131"/>
      <c r="O81" s="132"/>
      <c r="P81" s="133">
        <f t="shared" ref="P81:S81" si="83">P38+P42+P47+P53+P58+P63+P68+P73+P77+P80</f>
        <v>215947.16200000001</v>
      </c>
      <c r="Q81" s="133">
        <f>Q38+Q42+Q47+Q53+Q58+Q63+Q68+Q73+Q77+Q80</f>
        <v>303827</v>
      </c>
      <c r="R81" s="133">
        <f>R38+R42+R47+R53+R58+R63+R68+R73+R77+R80</f>
        <v>302545.35200000001</v>
      </c>
      <c r="S81" s="133">
        <f t="shared" si="83"/>
        <v>1281.648000000007</v>
      </c>
      <c r="T81" s="134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</row>
    <row r="82" spans="1:38" ht="15.75" customHeight="1" x14ac:dyDescent="0.25">
      <c r="A82" s="193"/>
      <c r="B82" s="171"/>
      <c r="C82" s="171"/>
      <c r="D82" s="136"/>
      <c r="E82" s="137"/>
      <c r="F82" s="138"/>
      <c r="G82" s="139"/>
      <c r="H82" s="137"/>
      <c r="I82" s="138"/>
      <c r="J82" s="139"/>
      <c r="K82" s="137"/>
      <c r="L82" s="138"/>
      <c r="M82" s="139"/>
      <c r="N82" s="137"/>
      <c r="O82" s="138"/>
      <c r="P82" s="139"/>
      <c r="Q82" s="139"/>
      <c r="R82" s="139"/>
      <c r="S82" s="139"/>
      <c r="T82" s="140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70" t="s">
        <v>125</v>
      </c>
      <c r="B83" s="171"/>
      <c r="C83" s="172"/>
      <c r="D83" s="141"/>
      <c r="E83" s="142"/>
      <c r="F83" s="143"/>
      <c r="G83" s="144">
        <f>G22-G81</f>
        <v>0</v>
      </c>
      <c r="H83" s="142"/>
      <c r="I83" s="143"/>
      <c r="J83" s="144">
        <f>J22-J81</f>
        <v>0</v>
      </c>
      <c r="K83" s="145"/>
      <c r="L83" s="143"/>
      <c r="M83" s="146">
        <f>M22-M81</f>
        <v>0</v>
      </c>
      <c r="N83" s="145"/>
      <c r="O83" s="143"/>
      <c r="P83" s="146">
        <f t="shared" ref="P83:S83" si="84">P22-P81</f>
        <v>-2.0000000076834112E-3</v>
      </c>
      <c r="Q83" s="147">
        <f t="shared" si="84"/>
        <v>0</v>
      </c>
      <c r="R83" s="147">
        <f t="shared" si="84"/>
        <v>-2.0000000367872417E-3</v>
      </c>
      <c r="S83" s="147">
        <f t="shared" si="84"/>
        <v>2.0000000163236109E-3</v>
      </c>
      <c r="T83" s="14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49"/>
      <c r="B84" s="150"/>
      <c r="C84" s="149"/>
      <c r="D84" s="149"/>
      <c r="E84" s="51"/>
      <c r="F84" s="149"/>
      <c r="G84" s="149"/>
      <c r="H84" s="51"/>
      <c r="I84" s="149"/>
      <c r="J84" s="149"/>
      <c r="K84" s="51"/>
      <c r="L84" s="149"/>
      <c r="M84" s="149"/>
      <c r="N84" s="51"/>
      <c r="O84" s="149"/>
      <c r="P84" s="149"/>
      <c r="Q84" s="149"/>
      <c r="R84" s="149"/>
      <c r="S84" s="149"/>
      <c r="T84" s="14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83.25" customHeight="1" x14ac:dyDescent="0.25">
      <c r="A85" s="149"/>
      <c r="B85" s="150"/>
      <c r="C85" s="149"/>
      <c r="D85" s="149"/>
      <c r="E85" s="51"/>
      <c r="F85" s="149"/>
      <c r="G85" s="149"/>
      <c r="H85" s="51"/>
      <c r="I85" s="149"/>
      <c r="J85" s="149"/>
      <c r="K85" s="51"/>
      <c r="L85" s="149"/>
      <c r="M85" s="149"/>
      <c r="N85" s="51"/>
      <c r="O85" s="149"/>
      <c r="P85" s="149"/>
      <c r="Q85" s="149"/>
      <c r="R85" s="149"/>
      <c r="S85" s="149"/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49" t="s">
        <v>126</v>
      </c>
      <c r="B86" s="150"/>
      <c r="C86" s="169" t="s">
        <v>147</v>
      </c>
      <c r="D86" s="149"/>
      <c r="E86" s="152"/>
      <c r="F86" s="151"/>
      <c r="G86" s="149"/>
      <c r="H86" s="152"/>
      <c r="I86" s="151"/>
      <c r="J86" s="151"/>
      <c r="K86" s="152"/>
      <c r="L86" s="149"/>
      <c r="M86" s="149"/>
      <c r="N86" s="51"/>
      <c r="O86" s="149"/>
      <c r="P86" s="149"/>
      <c r="Q86" s="149"/>
      <c r="R86" s="149"/>
      <c r="S86" s="149"/>
      <c r="T86" s="14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3" t="s">
        <v>127</v>
      </c>
      <c r="D87" s="149"/>
      <c r="E87" s="173" t="s">
        <v>128</v>
      </c>
      <c r="F87" s="174"/>
      <c r="G87" s="149"/>
      <c r="H87" s="51"/>
      <c r="I87" s="154" t="s">
        <v>129</v>
      </c>
      <c r="J87" s="149"/>
      <c r="K87" s="51"/>
      <c r="L87" s="154"/>
      <c r="M87" s="149"/>
      <c r="N87" s="51"/>
      <c r="O87" s="154"/>
      <c r="P87" s="149"/>
      <c r="Q87" s="149"/>
      <c r="R87" s="149"/>
      <c r="S87" s="149"/>
      <c r="T87" s="14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55"/>
      <c r="D88" s="156"/>
      <c r="E88" s="157"/>
      <c r="F88" s="158"/>
      <c r="G88" s="159"/>
      <c r="H88" s="157"/>
      <c r="I88" s="158"/>
      <c r="J88" s="159"/>
      <c r="K88" s="160"/>
      <c r="L88" s="158"/>
      <c r="M88" s="159"/>
      <c r="N88" s="160"/>
      <c r="O88" s="158"/>
      <c r="P88" s="159"/>
      <c r="Q88" s="159"/>
      <c r="R88" s="159"/>
      <c r="S88" s="159"/>
      <c r="T88" s="14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49"/>
      <c r="B89" s="150"/>
      <c r="C89" s="149"/>
      <c r="D89" s="149"/>
      <c r="E89" s="51"/>
      <c r="F89" s="149"/>
      <c r="G89" s="149"/>
      <c r="H89" s="51"/>
      <c r="I89" s="149"/>
      <c r="J89" s="149"/>
      <c r="K89" s="51"/>
      <c r="L89" s="149"/>
      <c r="M89" s="149"/>
      <c r="N89" s="51"/>
      <c r="O89" s="149"/>
      <c r="P89" s="149"/>
      <c r="Q89" s="149"/>
      <c r="R89" s="149"/>
      <c r="S89" s="149"/>
      <c r="T89" s="14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49"/>
      <c r="B90" s="150"/>
      <c r="C90" s="149"/>
      <c r="D90" s="149"/>
      <c r="E90" s="51"/>
      <c r="F90" s="149"/>
      <c r="G90" s="149"/>
      <c r="H90" s="51"/>
      <c r="I90" s="149"/>
      <c r="J90" s="149"/>
      <c r="K90" s="51"/>
      <c r="L90" s="149"/>
      <c r="M90" s="149"/>
      <c r="N90" s="51"/>
      <c r="O90" s="149"/>
      <c r="P90" s="149"/>
      <c r="Q90" s="149"/>
      <c r="R90" s="149"/>
      <c r="S90" s="149"/>
      <c r="T90" s="14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49"/>
      <c r="B91" s="150"/>
      <c r="C91" s="149"/>
      <c r="D91" s="149"/>
      <c r="E91" s="51"/>
      <c r="F91" s="149"/>
      <c r="G91" s="149"/>
      <c r="H91" s="51"/>
      <c r="I91" s="149"/>
      <c r="J91" s="149"/>
      <c r="K91" s="51"/>
      <c r="L91" s="149"/>
      <c r="M91" s="149"/>
      <c r="N91" s="51"/>
      <c r="O91" s="149"/>
      <c r="P91" s="149"/>
      <c r="Q91" s="149"/>
      <c r="R91" s="149"/>
      <c r="S91" s="149"/>
      <c r="T91" s="14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49"/>
      <c r="B92" s="150"/>
      <c r="C92" s="149"/>
      <c r="D92" s="149"/>
      <c r="E92" s="51"/>
      <c r="F92" s="149"/>
      <c r="G92" s="149"/>
      <c r="H92" s="51"/>
      <c r="I92" s="149"/>
      <c r="J92" s="149"/>
      <c r="K92" s="51"/>
      <c r="L92" s="149"/>
      <c r="M92" s="149"/>
      <c r="N92" s="51"/>
      <c r="O92" s="149"/>
      <c r="P92" s="149"/>
      <c r="Q92" s="149"/>
      <c r="R92" s="149"/>
      <c r="S92" s="149"/>
      <c r="T92" s="14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49"/>
      <c r="B93" s="150"/>
      <c r="C93" s="149"/>
      <c r="D93" s="149"/>
      <c r="E93" s="51"/>
      <c r="F93" s="149"/>
      <c r="G93" s="149"/>
      <c r="H93" s="51"/>
      <c r="I93" s="149"/>
      <c r="J93" s="149"/>
      <c r="K93" s="51"/>
      <c r="L93" s="149"/>
      <c r="M93" s="149"/>
      <c r="N93" s="51"/>
      <c r="O93" s="149"/>
      <c r="P93" s="149"/>
      <c r="Q93" s="149"/>
      <c r="R93" s="149"/>
      <c r="S93" s="149"/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</mergeCells>
  <printOptions horizontalCentered="1"/>
  <pageMargins left="0.59055118110236227" right="0.59055118110236227" top="0.78740157480314965" bottom="0.59055118110236227" header="0" footer="0"/>
  <pageSetup paperSize="9" scale="43" fitToHeight="0" orientation="landscape" blackAndWhite="1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</vt:lpstr>
      <vt:lpstr>Звіт!Заголовки_для_друку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Julia</cp:lastModifiedBy>
  <cp:lastPrinted>2021-01-13T14:44:13Z</cp:lastPrinted>
  <dcterms:created xsi:type="dcterms:W3CDTF">2021-01-04T11:03:25Z</dcterms:created>
  <dcterms:modified xsi:type="dcterms:W3CDTF">2021-02-03T12:45:29Z</dcterms:modified>
</cp:coreProperties>
</file>