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15" windowWidth="14055" windowHeight="348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30" i="2" l="1"/>
  <c r="F30" i="2"/>
  <c r="I30" i="2"/>
  <c r="P21" i="1" l="1"/>
  <c r="Q61" i="1"/>
  <c r="M21" i="1"/>
  <c r="I18" i="2" l="1"/>
  <c r="F18" i="2"/>
  <c r="D18" i="2"/>
  <c r="J80" i="1"/>
  <c r="G80" i="1"/>
  <c r="P79" i="1"/>
  <c r="R80" i="1" s="1"/>
  <c r="M79" i="1"/>
  <c r="M80" i="1" s="1"/>
  <c r="J77" i="1"/>
  <c r="G77" i="1"/>
  <c r="P76" i="1"/>
  <c r="R76" i="1" s="1"/>
  <c r="M76" i="1"/>
  <c r="Q76" i="1" s="1"/>
  <c r="P75" i="1"/>
  <c r="P77" i="1" s="1"/>
  <c r="M75" i="1"/>
  <c r="M77" i="1" s="1"/>
  <c r="P72" i="1"/>
  <c r="M72" i="1"/>
  <c r="J72" i="1"/>
  <c r="R72" i="1" s="1"/>
  <c r="G72" i="1"/>
  <c r="Q72" i="1" s="1"/>
  <c r="P71" i="1"/>
  <c r="M71" i="1"/>
  <c r="J71" i="1"/>
  <c r="R71" i="1" s="1"/>
  <c r="G71" i="1"/>
  <c r="Q71" i="1" s="1"/>
  <c r="P70" i="1"/>
  <c r="P73" i="1" s="1"/>
  <c r="M70" i="1"/>
  <c r="M73" i="1" s="1"/>
  <c r="J70" i="1"/>
  <c r="J73" i="1" s="1"/>
  <c r="G70" i="1"/>
  <c r="Q70" i="1" s="1"/>
  <c r="P67" i="1"/>
  <c r="M67" i="1"/>
  <c r="J67" i="1"/>
  <c r="R67" i="1" s="1"/>
  <c r="G67" i="1"/>
  <c r="Q67" i="1" s="1"/>
  <c r="P66" i="1"/>
  <c r="M66" i="1"/>
  <c r="J66" i="1"/>
  <c r="R66" i="1" s="1"/>
  <c r="G66" i="1"/>
  <c r="Q66" i="1" s="1"/>
  <c r="P65" i="1"/>
  <c r="P68" i="1" s="1"/>
  <c r="M65" i="1"/>
  <c r="M68" i="1" s="1"/>
  <c r="J65" i="1"/>
  <c r="J68" i="1" s="1"/>
  <c r="G65" i="1"/>
  <c r="Q65" i="1" s="1"/>
  <c r="P62" i="1"/>
  <c r="M62" i="1"/>
  <c r="J62" i="1"/>
  <c r="G62" i="1"/>
  <c r="Q62" i="1" s="1"/>
  <c r="P61" i="1"/>
  <c r="M61" i="1"/>
  <c r="J61" i="1"/>
  <c r="R61" i="1" s="1"/>
  <c r="G61" i="1"/>
  <c r="P60" i="1"/>
  <c r="P63" i="1" s="1"/>
  <c r="M60" i="1"/>
  <c r="M63" i="1" s="1"/>
  <c r="J60" i="1"/>
  <c r="J63" i="1" s="1"/>
  <c r="G60" i="1"/>
  <c r="Q60" i="1" s="1"/>
  <c r="P57" i="1"/>
  <c r="M57" i="1"/>
  <c r="J57" i="1"/>
  <c r="R57" i="1" s="1"/>
  <c r="G57" i="1"/>
  <c r="Q57" i="1" s="1"/>
  <c r="P56" i="1"/>
  <c r="M56" i="1"/>
  <c r="J56" i="1"/>
  <c r="G56" i="1"/>
  <c r="Q56" i="1" s="1"/>
  <c r="P55" i="1"/>
  <c r="P58" i="1" s="1"/>
  <c r="M55" i="1"/>
  <c r="M58" i="1" s="1"/>
  <c r="J55" i="1"/>
  <c r="J58" i="1" s="1"/>
  <c r="G55" i="1"/>
  <c r="Q55" i="1" s="1"/>
  <c r="P52" i="1"/>
  <c r="M52" i="1"/>
  <c r="J52" i="1"/>
  <c r="R52" i="1" s="1"/>
  <c r="G52" i="1"/>
  <c r="Q52" i="1" s="1"/>
  <c r="P51" i="1"/>
  <c r="M51" i="1"/>
  <c r="J51" i="1"/>
  <c r="R51" i="1" s="1"/>
  <c r="G51" i="1"/>
  <c r="Q51" i="1" s="1"/>
  <c r="P50" i="1"/>
  <c r="M50" i="1"/>
  <c r="J50" i="1"/>
  <c r="R50" i="1" s="1"/>
  <c r="G50" i="1"/>
  <c r="Q50" i="1" s="1"/>
  <c r="P49" i="1"/>
  <c r="P53" i="1" s="1"/>
  <c r="M49" i="1"/>
  <c r="M53" i="1" s="1"/>
  <c r="J49" i="1"/>
  <c r="J53" i="1" s="1"/>
  <c r="G49" i="1"/>
  <c r="G53" i="1" s="1"/>
  <c r="P46" i="1"/>
  <c r="M46" i="1"/>
  <c r="J46" i="1"/>
  <c r="R46" i="1" s="1"/>
  <c r="G46" i="1"/>
  <c r="Q46" i="1" s="1"/>
  <c r="P45" i="1"/>
  <c r="M45" i="1"/>
  <c r="J45" i="1"/>
  <c r="R45" i="1" s="1"/>
  <c r="G45" i="1"/>
  <c r="Q45" i="1" s="1"/>
  <c r="P44" i="1"/>
  <c r="P47" i="1" s="1"/>
  <c r="M44" i="1"/>
  <c r="M47" i="1" s="1"/>
  <c r="J44" i="1"/>
  <c r="R44" i="1" s="1"/>
  <c r="R47" i="1" s="1"/>
  <c r="G44" i="1"/>
  <c r="G47" i="1" s="1"/>
  <c r="P41" i="1"/>
  <c r="M41" i="1"/>
  <c r="J41" i="1"/>
  <c r="R41" i="1" s="1"/>
  <c r="G41" i="1"/>
  <c r="Q41" i="1" s="1"/>
  <c r="P40" i="1"/>
  <c r="P42" i="1" s="1"/>
  <c r="M40" i="1"/>
  <c r="M42" i="1" s="1"/>
  <c r="J40" i="1"/>
  <c r="J42" i="1" s="1"/>
  <c r="G40" i="1"/>
  <c r="G42" i="1" s="1"/>
  <c r="P37" i="1"/>
  <c r="R37" i="1" s="1"/>
  <c r="M37" i="1"/>
  <c r="Q37" i="1" s="1"/>
  <c r="P36" i="1"/>
  <c r="R36" i="1" s="1"/>
  <c r="M36" i="1"/>
  <c r="Q36" i="1" s="1"/>
  <c r="P35" i="1"/>
  <c r="R35" i="1" s="1"/>
  <c r="R34" i="1" s="1"/>
  <c r="M35" i="1"/>
  <c r="Q35" i="1" s="1"/>
  <c r="P34" i="1"/>
  <c r="M34" i="1"/>
  <c r="P33" i="1"/>
  <c r="R33" i="1" s="1"/>
  <c r="M33" i="1"/>
  <c r="Q33" i="1" s="1"/>
  <c r="P32" i="1"/>
  <c r="R32" i="1" s="1"/>
  <c r="M32" i="1"/>
  <c r="Q32" i="1" s="1"/>
  <c r="P31" i="1"/>
  <c r="P30" i="1" s="1"/>
  <c r="M31" i="1"/>
  <c r="Q31" i="1" s="1"/>
  <c r="M30" i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P26" i="1" s="1"/>
  <c r="M27" i="1"/>
  <c r="M26" i="1" s="1"/>
  <c r="M38" i="1" s="1"/>
  <c r="J27" i="1"/>
  <c r="J26" i="1" s="1"/>
  <c r="J38" i="1" s="1"/>
  <c r="G27" i="1"/>
  <c r="Q27" i="1" s="1"/>
  <c r="G26" i="1"/>
  <c r="G38" i="1" s="1"/>
  <c r="P22" i="1"/>
  <c r="M22" i="1"/>
  <c r="J22" i="1"/>
  <c r="G22" i="1"/>
  <c r="R22" i="1"/>
  <c r="Q21" i="1"/>
  <c r="Q22" i="1" s="1"/>
  <c r="R62" i="1" l="1"/>
  <c r="R56" i="1"/>
  <c r="S56" i="1" s="1"/>
  <c r="M81" i="1"/>
  <c r="P38" i="1"/>
  <c r="S32" i="1"/>
  <c r="S33" i="1"/>
  <c r="S36" i="1"/>
  <c r="S37" i="1"/>
  <c r="S41" i="1"/>
  <c r="S45" i="1"/>
  <c r="S46" i="1"/>
  <c r="S50" i="1"/>
  <c r="S51" i="1"/>
  <c r="S52" i="1"/>
  <c r="S57" i="1"/>
  <c r="S61" i="1"/>
  <c r="S62" i="1"/>
  <c r="S66" i="1"/>
  <c r="S67" i="1"/>
  <c r="S71" i="1"/>
  <c r="S72" i="1"/>
  <c r="Q30" i="1"/>
  <c r="Q26" i="1"/>
  <c r="S28" i="1"/>
  <c r="S29" i="1"/>
  <c r="S21" i="1"/>
  <c r="S22" i="1" s="1"/>
  <c r="R27" i="1"/>
  <c r="R26" i="1" s="1"/>
  <c r="R38" i="1" s="1"/>
  <c r="R31" i="1"/>
  <c r="R30" i="1" s="1"/>
  <c r="S35" i="1"/>
  <c r="S34" i="1" s="1"/>
  <c r="Q34" i="1"/>
  <c r="Q58" i="1"/>
  <c r="Q63" i="1"/>
  <c r="Q68" i="1"/>
  <c r="Q73" i="1"/>
  <c r="S76" i="1"/>
  <c r="M83" i="1"/>
  <c r="R40" i="1"/>
  <c r="R42" i="1" s="1"/>
  <c r="Q44" i="1"/>
  <c r="J47" i="1"/>
  <c r="J81" i="1" s="1"/>
  <c r="J83" i="1" s="1"/>
  <c r="Q49" i="1"/>
  <c r="R55" i="1"/>
  <c r="R58" i="1" s="1"/>
  <c r="G58" i="1"/>
  <c r="R60" i="1"/>
  <c r="R63" i="1" s="1"/>
  <c r="G63" i="1"/>
  <c r="R65" i="1"/>
  <c r="R68" i="1" s="1"/>
  <c r="G68" i="1"/>
  <c r="R70" i="1"/>
  <c r="R73" i="1" s="1"/>
  <c r="G73" i="1"/>
  <c r="R75" i="1"/>
  <c r="R77" i="1" s="1"/>
  <c r="Q79" i="1"/>
  <c r="P80" i="1"/>
  <c r="P81" i="1" s="1"/>
  <c r="P83" i="1" s="1"/>
  <c r="Q40" i="1"/>
  <c r="R49" i="1"/>
  <c r="R53" i="1" s="1"/>
  <c r="Q75" i="1"/>
  <c r="G81" i="1" l="1"/>
  <c r="G83" i="1" s="1"/>
  <c r="S70" i="1"/>
  <c r="S73" i="1" s="1"/>
  <c r="S65" i="1"/>
  <c r="S68" i="1" s="1"/>
  <c r="S60" i="1"/>
  <c r="S63" i="1" s="1"/>
  <c r="S55" i="1"/>
  <c r="S58" i="1" s="1"/>
  <c r="R81" i="1"/>
  <c r="R83" i="1" s="1"/>
  <c r="S27" i="1"/>
  <c r="S26" i="1" s="1"/>
  <c r="S31" i="1"/>
  <c r="S30" i="1" s="1"/>
  <c r="Q77" i="1"/>
  <c r="S75" i="1"/>
  <c r="S77" i="1" s="1"/>
  <c r="Q42" i="1"/>
  <c r="S40" i="1"/>
  <c r="S42" i="1" s="1"/>
  <c r="Q80" i="1"/>
  <c r="S79" i="1"/>
  <c r="S80" i="1" s="1"/>
  <c r="Q53" i="1"/>
  <c r="S49" i="1"/>
  <c r="S53" i="1" s="1"/>
  <c r="Q47" i="1"/>
  <c r="S44" i="1"/>
  <c r="S47" i="1" s="1"/>
  <c r="Q38" i="1"/>
  <c r="Q81" i="1" s="1"/>
  <c r="Q83" i="1" s="1"/>
  <c r="S38" i="1" l="1"/>
  <c r="S81" i="1" s="1"/>
  <c r="S83" i="1" s="1"/>
</calcChain>
</file>

<file path=xl/sharedStrings.xml><?xml version="1.0" encoding="utf-8"?>
<sst xmlns="http://schemas.openxmlformats.org/spreadsheetml/2006/main" count="305" uniqueCount="181">
  <si>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</si>
  <si>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</si>
  <si>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</si>
  <si>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</si>
  <si>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</si>
  <si>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</si>
  <si>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</si>
  <si>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</si>
  <si>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</si>
  <si>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</si>
  <si>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</si>
  <si>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</si>
  <si>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</si>
  <si>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</si>
  <si>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</si>
  <si>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</si>
  <si>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</si>
  <si>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</si>
  <si>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</si>
  <si>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</si>
  <si>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</si>
  <si>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</si>
  <si>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</si>
  <si>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</si>
  <si>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</si>
  <si>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</si>
  <si>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</si>
  <si>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</si>
  <si>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</si>
  <si>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</si>
  <si>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</si>
  <si>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</si>
  <si>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</si>
  <si>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</si>
  <si>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</si>
  <si>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</si>
  <si>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</si>
  <si>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</si>
  <si>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</si>
  <si>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</si>
  <si>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</si>
  <si>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</si>
  <si>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</si>
  <si>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</si>
  <si>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</si>
  <si>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</si>
  <si>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</si>
  <si>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</si>
  <si>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</si>
  <si>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</si>
  <si>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</si>
  <si>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</si>
  <si>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</si>
  <si>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</si>
  <si>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</si>
  <si>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</si>
  <si>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</si>
  <si>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</si>
  <si>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</si>
  <si>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</si>
  <si>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</si>
  <si>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</si>
  <si>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</si>
  <si>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</si>
  <si>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</si>
  <si>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</si>
  <si>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</si>
  <si>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</si>
  <si>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</si>
  <si>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</si>
  <si>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</si>
  <si>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</si>
  <si>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</si>
  <si>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</si>
  <si>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</si>
  <si>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</si>
  <si>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</si>
  <si>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</si>
  <si>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</si>
  <si>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</si>
  <si>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</si>
  <si>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</si>
  <si>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</si>
  <si>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</si>
  <si>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</si>
  <si>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</si>
  <si>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</si>
  <si>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</si>
  <si>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</si>
  <si>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</si>
  <si>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</si>
  <si>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</si>
  <si>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</si>
  <si>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</si>
  <si>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</si>
  <si>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</si>
  <si>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</si>
  <si>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</si>
  <si>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</si>
  <si>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</si>
  <si>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</si>
  <si>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</si>
  <si>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</si>
  <si>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</si>
  <si>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</si>
  <si>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</si>
  <si>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</si>
  <si>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</si>
  <si>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</si>
  <si>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</si>
  <si>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</si>
  <si>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</si>
  <si>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</si>
  <si>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</si>
  <si>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</si>
  <si>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</si>
  <si>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</si>
  <si>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</si>
  <si>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</si>
  <si>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</si>
  <si>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</si>
  <si>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</si>
  <si>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</si>
  <si>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</si>
  <si>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</si>
  <si>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</si>
  <si>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</si>
  <si>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</si>
  <si>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</si>
  <si>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</si>
  <si>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</si>
  <si>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</si>
  <si>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</si>
  <si>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</si>
  <si>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</si>
  <si>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</si>
  <si>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</si>
  <si>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</si>
  <si>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</si>
  <si>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</si>
  <si>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</si>
  <si>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</si>
  <si>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</si>
  <si>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</si>
  <si>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</si>
  <si>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 xml:space="preserve">Комплект обладнання:
1. Цифровий кінопроектор NEC NC-1201L-A  1 шт.
область застосування: проектор для цифрового кінематографа 3 x DLP 
роздільна здатність: 2048x1080; контрастність: 1650 : 1
Джерело світла: тип B-Laser, термін роботи 20000 годин
Інтерфейси: входи SDI  HDMI
управління: RS-232 USB порт 
Габарити: 680 x 860 x 333 мм, вага 68.00 кг
Потужність що споживається: 1392 вт
рівень шуму: 48.00 Дб
2. Об'єктив для проектора NEC NP9-LS16ZM1 1 шт.
Проекційне співвідношення: 1.73 - 2,88:1
Фокусна відстань: 25.2 - 42.0 мм
Діафрагма: 2.5
Масштабування зображення: 1.67
3. Вбудований медіасервер NEC IMS-1000 1 шт.
Роздільна здатність: 2K / 4K
Відтворення High-frame-rate (HFR) 48/60 fps, 2K 2D / 3D
Підтримка 3D RealD.Dolby® 3D
HDMI® inputs 1x HDMI (до 4 Кбайт)
HD-SDI inputs 2x 3GSDI двонаправлений
Резервне джерело живлення 75W
GPI / O General Purpose Input (output) 
RJ-45 Connector
Програмне забезпечення CineLister
Система експорту розкладу
RAID масив (опція) 2ТБ Raid5
4. Джерело безперебійного живлення GE VH-2000 1 шт.
топологія: On-line
Кількість фаз (вхід / вихід) : 1/1
повна потужність: 2000 Вт
активна потужність: 1400 Вт
виконання корпусу: Універсальне (стійко-баштове)
Час автономної роботи: 11 хв. (При 75% навантаження)
Вихідна напруга: 220/230/240 В ± 2%
Вихідна частота: 50/60 Гц ± 0,1% (автоматичний вибір)
Кількість розеток IEC 320: 6 шт.
Максимальний струм заряду АКБ: 1,7 А
АКБ: 7 Аг / 72 В (6 шт.)
акустичний шум: &lt;45 дБА
Захист: IP20
інтерфейси: RS232, RJ11 
Габарити: висота: 44 см ,ширина: 8,7 см ,глибина: 47,2 см
Вага (включаючи акумулятори) : 31,1 кг
Безпека: EN 62040-1; IEC 60950; ЕМС; EN 62040-2
</t>
  </si>
  <si>
    <t xml:space="preserve">Комплект обладнання: 
1. Проектор NEC NC3200S 1 шт.
область застосування: проектор для цифрового кінематографа технологія 3 x DLP 
роздільна здатність 2048x1080, контрастність 2200 : 1
Джерело світла: тип Xenon, потужність 6000 вт
Габарити 700 x 1124 x 503 мм, вага 99.00 кг
Потужність, що споживається: 10400 вт
рівень шуму 66.00 Дб
Для екранів шириною до 32 м 
Можливе встановлення ламп: 4.5 KW,6.0 KW,7.0 KW
2. Медіасервер DOREMI DCP-2000 1 шт.
• Контент в форматі JPEG2000 2K або 4K (відтворення в 2К)
• 3D-фільми і 3D-ролики в форматі JPEG2000
• Шифрування відеосигналу TI CineLink II
• Водяні знаки Thomson NexGuard і Philips CineFence
• 1 Гбіт мережева карта 
• Контрольний порт RS-422
• Опціонально роз'єм e-SATA 
• Масив жорстких дисків RAID5 об'ємом 2-4 Тб
• 16 цифрових аудіоканалів AES / EBU
• 8 входів і 8 виходів для управління зовнішніми пристроями
• Dual link HD-SDI з шифруванням відеосигналу
• Dual link 2048x1080 24p 4: 4: 4 12-bit
• Two single links 2048x1080 24p 4: 2: 2 10-bit
• Подвійний резервний блок живлення 100-240 В 50-60 Гц (2x300 Вт)
</t>
  </si>
  <si>
    <t>глядацькі крісла</t>
  </si>
  <si>
    <t>глядацькі крісла підвищеного комфорту</t>
  </si>
  <si>
    <t>стільців для проведення культурних заходів</t>
  </si>
  <si>
    <t>Повна назва організації Грантоотримувача: Комунальне підприємство "Кінотеатр "Україна" Черкаської міської ради</t>
  </si>
  <si>
    <t>№ 3INST11-20866 від "27" жовтня 2020 року</t>
  </si>
  <si>
    <t>Додаток № 4</t>
  </si>
  <si>
    <t>за проектом Культура в часи кризи: інституційна підтримка № 3INST11-20866</t>
  </si>
  <si>
    <t>у період з 12.03.2020 року по 31.12.2020 року</t>
  </si>
  <si>
    <t>5.1; 5.2</t>
  </si>
  <si>
    <t>ФОП Грицай Наталія Миколаївна /2828017260</t>
  </si>
  <si>
    <t>Договір оренди обладнання № 01/06/16 від 9.06.2016 р.;дод. Угода № 2 від 14.12.2016р., дод. Угода № 2 від 27.02.2020 р.</t>
  </si>
  <si>
    <t>№ 83 від 17.12.2020р.</t>
  </si>
  <si>
    <t>ФОП Чернєй Євген Сільвестрович / 2693917694</t>
  </si>
  <si>
    <t>Договір поставки № 28012020-1 від 28.12.2020р.</t>
  </si>
  <si>
    <t>№ 96 від 29.12.2020р.</t>
  </si>
  <si>
    <t>№ 98 від 30.12.2020р.</t>
  </si>
  <si>
    <t>ТОВ "Аудиторська фірма "Аудит плюс" /</t>
  </si>
  <si>
    <t>Договір про надання аудиторських послуг № НВ-04-20/ф від 24.12.2020р.</t>
  </si>
  <si>
    <t>№ 97 від 30.12.2020р.</t>
  </si>
  <si>
    <t xml:space="preserve">Оренда техніки, обладнання та інструменту
Комплект обладнання № 1: 
1. Проектор NEC NC3200S 1 шт.
2. Медіасервер DOREMI DCP-2000 1 шт.
Комплект обладнання № 2:
1. Цифровий кінопроектор NEC NC-1201L-A  1 шт.
2. Об'єктив для проектора NEC NP9-LS16ZM1 1 шт.
3. Вбудований медіасервер NEC IMS-1000 1 шт.
4. Джерело безперебійного живлення GE VH-2000 1 шт.
</t>
  </si>
  <si>
    <t>в/н №15 від 28.12.2020р</t>
  </si>
  <si>
    <t>в/н Рнк/СН-4814209         від 30.12.2020р</t>
  </si>
  <si>
    <t>акт б/н від 30.12.2020р</t>
  </si>
  <si>
    <t xml:space="preserve">Акт № ГР-0000023 від 31.08.2020 р.; 
Акт № ГР-0000024 від 31.08.2020 р.;
Акт № ГР-0000025 від 30.09.2020 р.
Акт № ГР-0000026 від 30.09.2020 р.
Акт № ГР-0000032 від 31.10.2020 р.; 
Акт № ГР-0000033 від 31.10.2020 р.;
Акт № ГР-0000044 від 30.11.2020 р.
Акт № ГР-0000045 від 30.11.2020 р.
Акт № ГР-0000047 від 31.12.2020 р.
Акт № ГР-0000048 від 31.12.2020 р.
</t>
  </si>
  <si>
    <t xml:space="preserve">Комплект обладнання № 1: 
1. Проектор NEC NC3200S 1 шт.
2. Медіасервер DOREMI DCP-2000 1 шт.
</t>
  </si>
  <si>
    <t>Акт № ГР-0000023 від 31.08.2020 р.; Акт № ГР-0000025 від 30.09.2020 р.; Акт № ГР-0000032 від 31.10.2020 р.; Акт № ГР-0000044 від 30.11.2020 р.;Акт № ГР-0000047 від 31.12.2020 р.</t>
  </si>
  <si>
    <t xml:space="preserve">Комплект обладнання № 2:
1. Цифровий кінопроектор NEC NC-1201L-A  1 шт.
2. Об'єктив для проектора NEC NP9-LS16ZM1 1 шт.
3. Вбудований медіасервер NEC IMS-1000 1 шт.
4. Джерело безперебійного живлення GE VH-2000 1 шт.
</t>
  </si>
  <si>
    <t>Акт № ГР-0000024 від 31.08.2020 р.; Акт № ГР-0000026 від 30.09.2020 р.; Акт № ГР-0000033 від 31.10.2020 р.; Акт № ГР-0000045 від 30.11.2020 р.;Акт № ГР-0000048 від 31.12.2020 р.</t>
  </si>
  <si>
    <t xml:space="preserve">Матеріальні витрати (за винятком капітальних видатків). Глядацькі крісла </t>
  </si>
  <si>
    <t>Глядацькі крісла підвищеного комфорту</t>
  </si>
  <si>
    <t>ТОВ "Епіцентр К" м. Черкаси / 32490244</t>
  </si>
  <si>
    <t>б/д</t>
  </si>
  <si>
    <t>Стільці для проведення культурних заходів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</si>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</sst>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3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9" fontId="25" fillId="0" borderId="62" xfId="0" applyNumberFormat="1" applyFont="1" applyBorder="1" applyAlignment="1">
      <alignment horizontal="left" vertical="top" wrapText="1"/>
    </xf>
    <xf numFmtId="3" fontId="26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167" fontId="26" fillId="0" borderId="62" xfId="0" applyNumberFormat="1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 vertical="top"/>
    </xf>
    <xf numFmtId="0" fontId="31" fillId="0" borderId="82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/>
    <xf numFmtId="0" fontId="2" fillId="0" borderId="25" xfId="0" applyFont="1" applyBorder="1" applyAlignment="1">
      <alignment horizontal="left" vertical="center" wrapText="1"/>
    </xf>
    <xf numFmtId="0" fontId="32" fillId="0" borderId="81" xfId="0" applyFont="1" applyFill="1" applyBorder="1" applyAlignment="1">
      <alignment horizontal="center" vertical="justify"/>
    </xf>
    <xf numFmtId="49" fontId="32" fillId="0" borderId="81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horizontal="center" wrapText="1"/>
    </xf>
    <xf numFmtId="49" fontId="32" fillId="0" borderId="81" xfId="0" applyNumberFormat="1" applyFont="1" applyBorder="1" applyAlignment="1">
      <alignment horizontal="center" vertical="justify"/>
    </xf>
    <xf numFmtId="166" fontId="31" fillId="0" borderId="84" xfId="0" applyNumberFormat="1" applyFont="1" applyFill="1" applyBorder="1" applyAlignment="1">
      <alignment horizontal="left" vertical="center" wrapText="1"/>
    </xf>
    <xf numFmtId="166" fontId="31" fillId="0" borderId="81" xfId="0" applyNumberFormat="1" applyFont="1" applyFill="1" applyBorder="1" applyAlignment="1">
      <alignment horizontal="left" vertical="center" wrapText="1"/>
    </xf>
    <xf numFmtId="0" fontId="31" fillId="0" borderId="81" xfId="0" applyFont="1" applyBorder="1" applyAlignment="1">
      <alignment horizontal="left" vertical="center" wrapText="1"/>
    </xf>
    <xf numFmtId="0" fontId="32" fillId="0" borderId="81" xfId="0" applyFont="1" applyBorder="1" applyAlignment="1">
      <alignment horizontal="left" vertical="center"/>
    </xf>
    <xf numFmtId="0" fontId="32" fillId="0" borderId="81" xfId="0" applyFont="1" applyFill="1" applyBorder="1" applyAlignment="1">
      <alignment horizontal="left" vertical="center"/>
    </xf>
    <xf numFmtId="0" fontId="32" fillId="0" borderId="81" xfId="0" applyFont="1" applyFill="1" applyBorder="1" applyAlignment="1">
      <alignment horizontal="left" vertical="center" wrapText="1"/>
    </xf>
    <xf numFmtId="0" fontId="31" fillId="0" borderId="81" xfId="0" applyFont="1" applyFill="1" applyBorder="1" applyAlignment="1">
      <alignment horizontal="left" vertical="center" wrapText="1"/>
    </xf>
    <xf numFmtId="4" fontId="32" fillId="0" borderId="83" xfId="0" applyNumberFormat="1" applyFont="1" applyBorder="1" applyAlignment="1">
      <alignment horizontal="left" vertical="center" wrapText="1"/>
    </xf>
    <xf numFmtId="4" fontId="32" fillId="0" borderId="85" xfId="0" applyNumberFormat="1" applyFont="1" applyBorder="1" applyAlignment="1">
      <alignment horizontal="left" vertical="center" wrapText="1"/>
    </xf>
    <xf numFmtId="0" fontId="32" fillId="0" borderId="86" xfId="0" applyFont="1" applyBorder="1" applyAlignment="1">
      <alignment horizontal="left" vertical="center" wrapText="1"/>
    </xf>
    <xf numFmtId="2" fontId="32" fillId="0" borderId="86" xfId="0" applyNumberFormat="1" applyFont="1" applyBorder="1" applyAlignment="1">
      <alignment horizontal="left" vertical="center"/>
    </xf>
    <xf numFmtId="4" fontId="32" fillId="0" borderId="81" xfId="0" applyNumberFormat="1" applyFont="1" applyBorder="1" applyAlignment="1">
      <alignment horizontal="left" vertical="center" wrapText="1"/>
    </xf>
    <xf numFmtId="0" fontId="32" fillId="0" borderId="81" xfId="0" applyFont="1" applyBorder="1" applyAlignment="1">
      <alignment horizontal="left" vertical="center" wrapText="1"/>
    </xf>
    <xf numFmtId="2" fontId="32" fillId="0" borderId="81" xfId="0" applyNumberFormat="1" applyFont="1" applyBorder="1" applyAlignment="1">
      <alignment horizontal="left" vertical="center"/>
    </xf>
    <xf numFmtId="2" fontId="31" fillId="0" borderId="81" xfId="0" applyNumberFormat="1" applyFont="1" applyBorder="1" applyAlignment="1">
      <alignment horizontal="left" vertical="center"/>
    </xf>
    <xf numFmtId="0" fontId="0" fillId="0" borderId="0" xfId="0" applyFont="1" applyBorder="1"/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vertical="center" wrapText="1"/>
    </xf>
    <xf numFmtId="0" fontId="2" fillId="0" borderId="80" xfId="0" applyFont="1" applyBorder="1" applyAlignment="1">
      <alignment horizontal="right" vertical="center" wrapText="1"/>
    </xf>
    <xf numFmtId="0" fontId="3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zoomScale="55" zoomScaleNormal="55" workbookViewId="0">
      <selection activeCell="M55" sqref="M55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183" t="s">
        <v>152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83" t="s">
        <v>151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5" t="s">
        <v>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7" t="s">
        <v>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8" t="s">
        <v>150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9" t="s">
        <v>3</v>
      </c>
      <c r="B17" s="221" t="s">
        <v>4</v>
      </c>
      <c r="C17" s="221" t="s">
        <v>5</v>
      </c>
      <c r="D17" s="223" t="s">
        <v>6</v>
      </c>
      <c r="E17" s="209" t="s">
        <v>7</v>
      </c>
      <c r="F17" s="210"/>
      <c r="G17" s="211"/>
      <c r="H17" s="209" t="s">
        <v>8</v>
      </c>
      <c r="I17" s="210"/>
      <c r="J17" s="211"/>
      <c r="K17" s="209" t="s">
        <v>9</v>
      </c>
      <c r="L17" s="210"/>
      <c r="M17" s="211"/>
      <c r="N17" s="209" t="s">
        <v>10</v>
      </c>
      <c r="O17" s="210"/>
      <c r="P17" s="211"/>
      <c r="Q17" s="212" t="s">
        <v>11</v>
      </c>
      <c r="R17" s="210"/>
      <c r="S17" s="211"/>
      <c r="T17" s="213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0"/>
      <c r="B18" s="222"/>
      <c r="C18" s="222"/>
      <c r="D18" s="22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f>M81</f>
        <v>999880.62</v>
      </c>
      <c r="N21" s="38"/>
      <c r="O21" s="39"/>
      <c r="P21" s="40">
        <f>P81</f>
        <v>984880.14</v>
      </c>
      <c r="Q21" s="40">
        <f>G21+M21</f>
        <v>999880.62</v>
      </c>
      <c r="R21" s="40">
        <v>999880.14</v>
      </c>
      <c r="S21" s="40">
        <f>Q21-R21</f>
        <v>0.47999999998137355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999880.62</v>
      </c>
      <c r="N22" s="46"/>
      <c r="O22" s="47"/>
      <c r="P22" s="48">
        <f t="shared" ref="P22:S22" si="0">SUM(P21)</f>
        <v>984880.14</v>
      </c>
      <c r="Q22" s="48">
        <f t="shared" si="0"/>
        <v>999880.62</v>
      </c>
      <c r="R22" s="48">
        <f t="shared" si="0"/>
        <v>999880.14</v>
      </c>
      <c r="S22" s="48">
        <f t="shared" si="0"/>
        <v>0.47999999998137355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30"/>
      <c r="B23" s="216"/>
      <c r="C23" s="21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80" t="s">
        <v>39</v>
      </c>
      <c r="D31" s="81"/>
      <c r="E31" s="231" t="s">
        <v>46</v>
      </c>
      <c r="F31" s="216"/>
      <c r="G31" s="232"/>
      <c r="H31" s="231" t="s">
        <v>46</v>
      </c>
      <c r="I31" s="216"/>
      <c r="J31" s="232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87" t="s">
        <v>47</v>
      </c>
      <c r="C32" s="80" t="s">
        <v>39</v>
      </c>
      <c r="D32" s="81"/>
      <c r="E32" s="233"/>
      <c r="F32" s="216"/>
      <c r="G32" s="232"/>
      <c r="H32" s="233"/>
      <c r="I32" s="216"/>
      <c r="J32" s="232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37</v>
      </c>
      <c r="B33" s="89" t="s">
        <v>48</v>
      </c>
      <c r="C33" s="90" t="s">
        <v>39</v>
      </c>
      <c r="D33" s="91"/>
      <c r="E33" s="233"/>
      <c r="F33" s="216"/>
      <c r="G33" s="232"/>
      <c r="H33" s="233"/>
      <c r="I33" s="216"/>
      <c r="J33" s="232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37</v>
      </c>
      <c r="B35" s="79" t="s">
        <v>51</v>
      </c>
      <c r="C35" s="80" t="s">
        <v>39</v>
      </c>
      <c r="D35" s="81"/>
      <c r="E35" s="231" t="s">
        <v>46</v>
      </c>
      <c r="F35" s="216"/>
      <c r="G35" s="232"/>
      <c r="H35" s="231" t="s">
        <v>46</v>
      </c>
      <c r="I35" s="216"/>
      <c r="J35" s="232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37</v>
      </c>
      <c r="B36" s="87" t="s">
        <v>52</v>
      </c>
      <c r="C36" s="80" t="s">
        <v>39</v>
      </c>
      <c r="D36" s="81"/>
      <c r="E36" s="233"/>
      <c r="F36" s="216"/>
      <c r="G36" s="232"/>
      <c r="H36" s="233"/>
      <c r="I36" s="216"/>
      <c r="J36" s="232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37</v>
      </c>
      <c r="B37" s="89" t="s">
        <v>53</v>
      </c>
      <c r="C37" s="90" t="s">
        <v>39</v>
      </c>
      <c r="D37" s="91"/>
      <c r="E37" s="234"/>
      <c r="F37" s="235"/>
      <c r="G37" s="236"/>
      <c r="H37" s="234"/>
      <c r="I37" s="235"/>
      <c r="J37" s="236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105" t="s">
        <v>63</v>
      </c>
      <c r="C44" s="107" t="s">
        <v>64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/>
      <c r="L44" s="83"/>
      <c r="M44" s="84">
        <f t="shared" ref="M44:M46" si="32">K44*L44</f>
        <v>0</v>
      </c>
      <c r="N44" s="82"/>
      <c r="O44" s="83"/>
      <c r="P44" s="84">
        <f t="shared" ref="P44:P46" si="33">N44*O44</f>
        <v>0</v>
      </c>
      <c r="Q44" s="84">
        <f t="shared" ref="Q44:Q46" si="34">G44+M44</f>
        <v>0</v>
      </c>
      <c r="R44" s="84">
        <f t="shared" ref="R44:R46" si="35">J44+P44</f>
        <v>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0</v>
      </c>
      <c r="N47" s="100"/>
      <c r="O47" s="101"/>
      <c r="P47" s="102">
        <f t="shared" ref="P47:S47" si="37">SUM(P44:P46)</f>
        <v>0</v>
      </c>
      <c r="Q47" s="102">
        <f t="shared" si="37"/>
        <v>0</v>
      </c>
      <c r="R47" s="102">
        <f t="shared" si="37"/>
        <v>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408.75" customHeight="1" x14ac:dyDescent="0.2">
      <c r="A55" s="78" t="s">
        <v>37</v>
      </c>
      <c r="B55" s="105" t="s">
        <v>81</v>
      </c>
      <c r="C55" s="178" t="s">
        <v>146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179">
        <v>134</v>
      </c>
      <c r="L55" s="180">
        <v>867.6</v>
      </c>
      <c r="M55" s="84">
        <f t="shared" ref="M55:M57" si="48">K55*L55</f>
        <v>116258.40000000001</v>
      </c>
      <c r="N55" s="179">
        <v>134</v>
      </c>
      <c r="O55" s="180">
        <v>867.6</v>
      </c>
      <c r="P55" s="84">
        <f t="shared" ref="P55:P57" si="49">N55*O55</f>
        <v>116258.40000000001</v>
      </c>
      <c r="Q55" s="84">
        <f t="shared" ref="Q55:Q57" si="50">G55+M55</f>
        <v>116258.40000000001</v>
      </c>
      <c r="R55" s="84">
        <f t="shared" ref="R55:R57" si="51">J55+P55</f>
        <v>116258.40000000001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08.75" customHeight="1" x14ac:dyDescent="0.2">
      <c r="A56" s="86" t="s">
        <v>37</v>
      </c>
      <c r="B56" s="87" t="s">
        <v>82</v>
      </c>
      <c r="C56" s="178" t="s">
        <v>145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179">
        <v>134</v>
      </c>
      <c r="L56" s="180">
        <v>1617.33</v>
      </c>
      <c r="M56" s="84">
        <f t="shared" si="48"/>
        <v>216722.22</v>
      </c>
      <c r="N56" s="179">
        <v>134</v>
      </c>
      <c r="O56" s="180">
        <v>1617.33</v>
      </c>
      <c r="P56" s="84">
        <f t="shared" si="49"/>
        <v>216722.22</v>
      </c>
      <c r="Q56" s="84">
        <f t="shared" si="50"/>
        <v>216722.22</v>
      </c>
      <c r="R56" s="84">
        <f t="shared" si="51"/>
        <v>216722.22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37</v>
      </c>
      <c r="B57" s="89" t="s">
        <v>83</v>
      </c>
      <c r="C57" s="113" t="s">
        <v>84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85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332980.62</v>
      </c>
      <c r="N58" s="100"/>
      <c r="O58" s="101"/>
      <c r="P58" s="102">
        <f t="shared" ref="P58:S58" si="53">SUM(P55:P57)</f>
        <v>332980.62</v>
      </c>
      <c r="Q58" s="102">
        <f t="shared" si="53"/>
        <v>332980.62</v>
      </c>
      <c r="R58" s="102">
        <f t="shared" si="53"/>
        <v>332980.62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26</v>
      </c>
      <c r="B59" s="72" t="s">
        <v>86</v>
      </c>
      <c r="C59" s="71" t="s">
        <v>87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37</v>
      </c>
      <c r="B60" s="105" t="s">
        <v>88</v>
      </c>
      <c r="C60" s="181" t="s">
        <v>147</v>
      </c>
      <c r="D60" s="81" t="s">
        <v>89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179">
        <v>246</v>
      </c>
      <c r="L60" s="180">
        <v>2650</v>
      </c>
      <c r="M60" s="84">
        <f t="shared" ref="M60:M62" si="56">K60*L60</f>
        <v>651900</v>
      </c>
      <c r="N60" s="82">
        <v>259</v>
      </c>
      <c r="O60" s="83">
        <v>2266</v>
      </c>
      <c r="P60" s="84">
        <f t="shared" ref="P60:P62" si="57">N60*O60</f>
        <v>586894</v>
      </c>
      <c r="Q60" s="84">
        <f t="shared" ref="Q60:Q62" si="58">G60+M60</f>
        <v>651900</v>
      </c>
      <c r="R60" s="84">
        <f t="shared" ref="R60:R62" si="59">J60+P60</f>
        <v>586894</v>
      </c>
      <c r="S60" s="84">
        <f t="shared" ref="S60:S62" si="60">Q60-R60</f>
        <v>65006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90</v>
      </c>
      <c r="C61" s="181" t="s">
        <v>148</v>
      </c>
      <c r="D61" s="81" t="s">
        <v>89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>
        <v>20</v>
      </c>
      <c r="O61" s="83">
        <v>3055.3</v>
      </c>
      <c r="P61" s="84">
        <f t="shared" si="57"/>
        <v>61106</v>
      </c>
      <c r="Q61" s="84">
        <f t="shared" si="58"/>
        <v>0</v>
      </c>
      <c r="R61" s="84">
        <f t="shared" si="59"/>
        <v>61106</v>
      </c>
      <c r="S61" s="84">
        <f t="shared" si="60"/>
        <v>-61106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88" t="s">
        <v>37</v>
      </c>
      <c r="B62" s="89" t="s">
        <v>91</v>
      </c>
      <c r="C62" s="182" t="s">
        <v>149</v>
      </c>
      <c r="D62" s="91" t="s">
        <v>89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>
        <v>8</v>
      </c>
      <c r="O62" s="93">
        <v>487.44</v>
      </c>
      <c r="P62" s="94">
        <f t="shared" si="57"/>
        <v>3899.52</v>
      </c>
      <c r="Q62" s="84">
        <f t="shared" si="58"/>
        <v>0</v>
      </c>
      <c r="R62" s="84">
        <f t="shared" si="59"/>
        <v>3899.52</v>
      </c>
      <c r="S62" s="84">
        <f t="shared" si="60"/>
        <v>-3899.52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 x14ac:dyDescent="0.25">
      <c r="A63" s="96" t="s">
        <v>92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651900</v>
      </c>
      <c r="N63" s="100"/>
      <c r="O63" s="101"/>
      <c r="P63" s="102">
        <f t="shared" ref="P63:S63" si="61">SUM(P60:P62)</f>
        <v>651899.52</v>
      </c>
      <c r="Q63" s="102">
        <f t="shared" si="61"/>
        <v>651900</v>
      </c>
      <c r="R63" s="102">
        <f t="shared" si="61"/>
        <v>651899.52</v>
      </c>
      <c r="S63" s="102">
        <f t="shared" si="61"/>
        <v>0.48000000000001819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1" t="s">
        <v>26</v>
      </c>
      <c r="B64" s="72" t="s">
        <v>93</v>
      </c>
      <c r="C64" s="108" t="s">
        <v>94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37</v>
      </c>
      <c r="B65" s="105" t="s">
        <v>95</v>
      </c>
      <c r="C65" s="112" t="s">
        <v>96</v>
      </c>
      <c r="D65" s="81" t="s">
        <v>40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7" t="s">
        <v>97</v>
      </c>
      <c r="C66" s="112" t="s">
        <v>98</v>
      </c>
      <c r="D66" s="81" t="s">
        <v>40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37</v>
      </c>
      <c r="B67" s="89" t="s">
        <v>99</v>
      </c>
      <c r="C67" s="113" t="s">
        <v>100</v>
      </c>
      <c r="D67" s="91" t="s">
        <v>40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96" t="s">
        <v>101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26</v>
      </c>
      <c r="B69" s="72" t="s">
        <v>102</v>
      </c>
      <c r="C69" s="108" t="s">
        <v>103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">
      <c r="A70" s="78" t="s">
        <v>37</v>
      </c>
      <c r="B70" s="105" t="s">
        <v>104</v>
      </c>
      <c r="C70" s="107" t="s">
        <v>105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37</v>
      </c>
      <c r="B71" s="79" t="s">
        <v>106</v>
      </c>
      <c r="C71" s="107" t="s">
        <v>107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/>
      <c r="L71" s="83"/>
      <c r="M71" s="84">
        <f t="shared" si="72"/>
        <v>0</v>
      </c>
      <c r="N71" s="82"/>
      <c r="O71" s="83"/>
      <c r="P71" s="84">
        <f t="shared" si="73"/>
        <v>0</v>
      </c>
      <c r="Q71" s="84">
        <f t="shared" si="74"/>
        <v>0</v>
      </c>
      <c r="R71" s="84">
        <f t="shared" si="75"/>
        <v>0</v>
      </c>
      <c r="S71" s="84">
        <f t="shared" si="76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37</v>
      </c>
      <c r="B72" s="87" t="s">
        <v>108</v>
      </c>
      <c r="C72" s="107" t="s">
        <v>109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1" t="s">
        <v>110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0</v>
      </c>
      <c r="N73" s="100"/>
      <c r="O73" s="101"/>
      <c r="P73" s="102">
        <f t="shared" ref="P73:S73" si="77">SUM(P70:P72)</f>
        <v>0</v>
      </c>
      <c r="Q73" s="102">
        <f t="shared" si="77"/>
        <v>0</v>
      </c>
      <c r="R73" s="102">
        <f t="shared" si="77"/>
        <v>0</v>
      </c>
      <c r="S73" s="102">
        <f t="shared" si="77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5">
      <c r="A74" s="71" t="s">
        <v>26</v>
      </c>
      <c r="B74" s="115" t="s">
        <v>111</v>
      </c>
      <c r="C74" s="116" t="s">
        <v>112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">
      <c r="A75" s="78" t="s">
        <v>37</v>
      </c>
      <c r="B75" s="117" t="s">
        <v>113</v>
      </c>
      <c r="C75" s="118" t="s">
        <v>112</v>
      </c>
      <c r="D75" s="119"/>
      <c r="E75" s="237" t="s">
        <v>46</v>
      </c>
      <c r="F75" s="238"/>
      <c r="G75" s="239"/>
      <c r="H75" s="237" t="s">
        <v>46</v>
      </c>
      <c r="I75" s="238"/>
      <c r="J75" s="239"/>
      <c r="K75" s="82"/>
      <c r="L75" s="83"/>
      <c r="M75" s="84">
        <f t="shared" ref="M75:M76" si="78">K75*L75</f>
        <v>0</v>
      </c>
      <c r="N75" s="82"/>
      <c r="O75" s="83"/>
      <c r="P75" s="84">
        <f t="shared" ref="P75:P76" si="79">N75*O75</f>
        <v>0</v>
      </c>
      <c r="Q75" s="84">
        <f t="shared" ref="Q75:Q76" si="80">G75+M75</f>
        <v>0</v>
      </c>
      <c r="R75" s="84">
        <f t="shared" ref="R75:R76" si="81">J75+P75</f>
        <v>0</v>
      </c>
      <c r="S75" s="84">
        <f t="shared" ref="S75:S76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37</v>
      </c>
      <c r="B76" s="120" t="s">
        <v>114</v>
      </c>
      <c r="C76" s="121" t="s">
        <v>112</v>
      </c>
      <c r="D76" s="119"/>
      <c r="E76" s="240"/>
      <c r="F76" s="241"/>
      <c r="G76" s="242"/>
      <c r="H76" s="240"/>
      <c r="I76" s="241"/>
      <c r="J76" s="242"/>
      <c r="K76" s="82"/>
      <c r="L76" s="83"/>
      <c r="M76" s="84">
        <f t="shared" si="78"/>
        <v>0</v>
      </c>
      <c r="N76" s="82"/>
      <c r="O76" s="83"/>
      <c r="P76" s="84">
        <f t="shared" si="79"/>
        <v>0</v>
      </c>
      <c r="Q76" s="84">
        <f t="shared" si="80"/>
        <v>0</v>
      </c>
      <c r="R76" s="84">
        <f t="shared" si="81"/>
        <v>0</v>
      </c>
      <c r="S76" s="84">
        <f t="shared" si="82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115</v>
      </c>
      <c r="B77" s="122"/>
      <c r="C77" s="123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3">SUM(P75:P76)</f>
        <v>0</v>
      </c>
      <c r="Q77" s="102">
        <f t="shared" si="83"/>
        <v>0</v>
      </c>
      <c r="R77" s="102">
        <f t="shared" si="83"/>
        <v>0</v>
      </c>
      <c r="S77" s="102">
        <f t="shared" si="83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5">
      <c r="A78" s="71" t="s">
        <v>26</v>
      </c>
      <c r="B78" s="124" t="s">
        <v>116</v>
      </c>
      <c r="C78" s="116" t="s">
        <v>117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x14ac:dyDescent="0.2">
      <c r="A79" s="86" t="s">
        <v>37</v>
      </c>
      <c r="B79" s="125" t="s">
        <v>118</v>
      </c>
      <c r="C79" s="126" t="s">
        <v>117</v>
      </c>
      <c r="D79" s="119" t="s">
        <v>119</v>
      </c>
      <c r="E79" s="243" t="s">
        <v>46</v>
      </c>
      <c r="F79" s="241"/>
      <c r="G79" s="242"/>
      <c r="H79" s="243" t="s">
        <v>46</v>
      </c>
      <c r="I79" s="241"/>
      <c r="J79" s="242"/>
      <c r="K79" s="179">
        <v>1</v>
      </c>
      <c r="L79" s="180">
        <v>15000</v>
      </c>
      <c r="M79" s="84">
        <f>K79*L79</f>
        <v>15000</v>
      </c>
      <c r="N79" s="82"/>
      <c r="O79" s="83"/>
      <c r="P79" s="84">
        <f>N79*O79</f>
        <v>0</v>
      </c>
      <c r="Q79" s="84">
        <f>G79+M79</f>
        <v>15000</v>
      </c>
      <c r="R79" s="84">
        <v>15000</v>
      </c>
      <c r="S79" s="84">
        <f>Q79-R79</f>
        <v>0</v>
      </c>
      <c r="T79" s="8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111" t="s">
        <v>120</v>
      </c>
      <c r="B80" s="127"/>
      <c r="C80" s="123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15000</v>
      </c>
      <c r="N80" s="100"/>
      <c r="O80" s="101"/>
      <c r="P80" s="102">
        <f t="shared" ref="P80:S80" si="84">SUM(P79)</f>
        <v>0</v>
      </c>
      <c r="Q80" s="102">
        <f t="shared" si="84"/>
        <v>15000</v>
      </c>
      <c r="R80" s="102">
        <f t="shared" si="84"/>
        <v>15000</v>
      </c>
      <c r="S80" s="102">
        <f t="shared" si="84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128" t="s">
        <v>121</v>
      </c>
      <c r="B81" s="129"/>
      <c r="C81" s="130"/>
      <c r="D81" s="131"/>
      <c r="E81" s="132"/>
      <c r="F81" s="133"/>
      <c r="G81" s="134">
        <f>G38+G42+G47+G53+G58+G63+G68+G73+G77+G80</f>
        <v>0</v>
      </c>
      <c r="H81" s="132"/>
      <c r="I81" s="133"/>
      <c r="J81" s="134">
        <f>J38+J42+J47+J53+J58+J63+J68+J73+J77+J80</f>
        <v>0</v>
      </c>
      <c r="K81" s="132"/>
      <c r="L81" s="133"/>
      <c r="M81" s="134">
        <f>M38+M42+M47+M53+M58+M63+M68+M73+M77+M80</f>
        <v>999880.62</v>
      </c>
      <c r="N81" s="132"/>
      <c r="O81" s="133"/>
      <c r="P81" s="134">
        <f t="shared" ref="P81:S81" si="85">P38+P42+P47+P53+P58+P63+P68+P73+P77+P80</f>
        <v>984880.14</v>
      </c>
      <c r="Q81" s="134">
        <f t="shared" si="85"/>
        <v>999880.62</v>
      </c>
      <c r="R81" s="134">
        <f t="shared" si="85"/>
        <v>999880.14</v>
      </c>
      <c r="S81" s="134">
        <f t="shared" si="85"/>
        <v>0.48000000000001819</v>
      </c>
      <c r="T81" s="13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5">
      <c r="A82" s="244"/>
      <c r="B82" s="226"/>
      <c r="C82" s="226"/>
      <c r="D82" s="137"/>
      <c r="E82" s="138"/>
      <c r="F82" s="139"/>
      <c r="G82" s="140"/>
      <c r="H82" s="138"/>
      <c r="I82" s="139"/>
      <c r="J82" s="140"/>
      <c r="K82" s="138"/>
      <c r="L82" s="139"/>
      <c r="M82" s="140"/>
      <c r="N82" s="138"/>
      <c r="O82" s="139"/>
      <c r="P82" s="140"/>
      <c r="Q82" s="140"/>
      <c r="R82" s="140"/>
      <c r="S82" s="140"/>
      <c r="T82" s="14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5">
      <c r="A83" s="225" t="s">
        <v>122</v>
      </c>
      <c r="B83" s="226"/>
      <c r="C83" s="227"/>
      <c r="D83" s="142"/>
      <c r="E83" s="143"/>
      <c r="F83" s="144"/>
      <c r="G83" s="145">
        <f>G22-G81</f>
        <v>0</v>
      </c>
      <c r="H83" s="143"/>
      <c r="I83" s="144"/>
      <c r="J83" s="145">
        <f>J22-J81</f>
        <v>0</v>
      </c>
      <c r="K83" s="146"/>
      <c r="L83" s="144"/>
      <c r="M83" s="147">
        <f>M22-M81</f>
        <v>0</v>
      </c>
      <c r="N83" s="146"/>
      <c r="O83" s="144"/>
      <c r="P83" s="147">
        <f t="shared" ref="P83:S83" si="86">P22-P81</f>
        <v>0</v>
      </c>
      <c r="Q83" s="148">
        <f t="shared" si="86"/>
        <v>0</v>
      </c>
      <c r="R83" s="148">
        <f t="shared" si="86"/>
        <v>0</v>
      </c>
      <c r="S83" s="148">
        <f t="shared" si="86"/>
        <v>-1.8644641386345029E-11</v>
      </c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0"/>
      <c r="B84" s="151"/>
      <c r="C84" s="150"/>
      <c r="D84" s="150"/>
      <c r="E84" s="51"/>
      <c r="F84" s="150"/>
      <c r="G84" s="150"/>
      <c r="H84" s="51"/>
      <c r="I84" s="150"/>
      <c r="J84" s="150"/>
      <c r="K84" s="51"/>
      <c r="L84" s="150"/>
      <c r="M84" s="150"/>
      <c r="N84" s="51"/>
      <c r="O84" s="150"/>
      <c r="P84" s="150"/>
      <c r="Q84" s="150"/>
      <c r="R84" s="150"/>
      <c r="S84" s="150"/>
      <c r="T84" s="15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 t="s">
        <v>123</v>
      </c>
      <c r="B86" s="151"/>
      <c r="C86" s="152"/>
      <c r="D86" s="150"/>
      <c r="E86" s="153"/>
      <c r="F86" s="152"/>
      <c r="G86" s="150"/>
      <c r="H86" s="153"/>
      <c r="I86" s="152"/>
      <c r="J86" s="152"/>
      <c r="K86" s="153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4" t="s">
        <v>124</v>
      </c>
      <c r="D87" s="150"/>
      <c r="E87" s="228" t="s">
        <v>125</v>
      </c>
      <c r="F87" s="229"/>
      <c r="G87" s="150"/>
      <c r="H87" s="51"/>
      <c r="I87" s="155" t="s">
        <v>126</v>
      </c>
      <c r="J87" s="150"/>
      <c r="K87" s="51"/>
      <c r="L87" s="155"/>
      <c r="M87" s="150"/>
      <c r="N87" s="51"/>
      <c r="O87" s="155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56"/>
      <c r="D88" s="157"/>
      <c r="E88" s="158"/>
      <c r="F88" s="159"/>
      <c r="G88" s="160"/>
      <c r="H88" s="158"/>
      <c r="I88" s="159"/>
      <c r="J88" s="160"/>
      <c r="K88" s="161"/>
      <c r="L88" s="159"/>
      <c r="M88" s="160"/>
      <c r="N88" s="161"/>
      <c r="O88" s="159"/>
      <c r="P88" s="160"/>
      <c r="Q88" s="160"/>
      <c r="R88" s="160"/>
      <c r="S88" s="16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.70866141732283472" right="0.70866141732283472" top="1.3385826771653544" bottom="0" header="0" footer="0"/>
  <pageSetup paperSize="9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1"/>
  <sheetViews>
    <sheetView topLeftCell="B1" zoomScale="85" zoomScaleNormal="85" workbookViewId="0">
      <selection activeCell="F24" sqref="F24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43.125" customWidth="1"/>
    <col min="4" max="4" width="10.25" customWidth="1"/>
    <col min="5" max="5" width="19.75" customWidth="1"/>
    <col min="6" max="6" width="12" customWidth="1"/>
    <col min="7" max="7" width="18.5" customWidth="1"/>
    <col min="8" max="8" width="30.62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127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53" t="s">
        <v>128</v>
      </c>
      <c r="I2" s="216"/>
      <c r="J2" s="216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53" t="s">
        <v>129</v>
      </c>
      <c r="I3" s="216"/>
      <c r="J3" s="216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54" t="s">
        <v>130</v>
      </c>
      <c r="C5" s="216"/>
      <c r="D5" s="216"/>
      <c r="E5" s="216"/>
      <c r="F5" s="216"/>
      <c r="G5" s="216"/>
      <c r="H5" s="216"/>
      <c r="I5" s="216"/>
      <c r="J5" s="216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52" t="s">
        <v>153</v>
      </c>
      <c r="C6" s="216"/>
      <c r="D6" s="216"/>
      <c r="E6" s="216"/>
      <c r="F6" s="216"/>
      <c r="G6" s="216"/>
      <c r="H6" s="216"/>
      <c r="I6" s="216"/>
      <c r="J6" s="216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55" t="s">
        <v>131</v>
      </c>
      <c r="C7" s="216"/>
      <c r="D7" s="216"/>
      <c r="E7" s="216"/>
      <c r="F7" s="216"/>
      <c r="G7" s="216"/>
      <c r="H7" s="216"/>
      <c r="I7" s="216"/>
      <c r="J7" s="216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52" t="s">
        <v>154</v>
      </c>
      <c r="C8" s="216"/>
      <c r="D8" s="216"/>
      <c r="E8" s="216"/>
      <c r="F8" s="216"/>
      <c r="G8" s="216"/>
      <c r="H8" s="216"/>
      <c r="I8" s="216"/>
      <c r="J8" s="216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47" t="s">
        <v>132</v>
      </c>
      <c r="C10" s="246"/>
      <c r="D10" s="248"/>
      <c r="E10" s="249" t="s">
        <v>133</v>
      </c>
      <c r="F10" s="246"/>
      <c r="G10" s="246"/>
      <c r="H10" s="246"/>
      <c r="I10" s="246"/>
      <c r="J10" s="24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134</v>
      </c>
      <c r="B11" s="167" t="s">
        <v>135</v>
      </c>
      <c r="C11" s="167" t="s">
        <v>5</v>
      </c>
      <c r="D11" s="168" t="s">
        <v>136</v>
      </c>
      <c r="E11" s="167" t="s">
        <v>137</v>
      </c>
      <c r="F11" s="168" t="s">
        <v>136</v>
      </c>
      <c r="G11" s="167" t="s">
        <v>138</v>
      </c>
      <c r="H11" s="167" t="s">
        <v>139</v>
      </c>
      <c r="I11" s="167" t="s">
        <v>140</v>
      </c>
      <c r="J11" s="167" t="s">
        <v>141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35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57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59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63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70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45" t="s">
        <v>142</v>
      </c>
      <c r="C18" s="246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47" t="s">
        <v>143</v>
      </c>
      <c r="C21" s="246"/>
      <c r="D21" s="248"/>
      <c r="E21" s="249" t="s">
        <v>133</v>
      </c>
      <c r="F21" s="246"/>
      <c r="G21" s="246"/>
      <c r="H21" s="246"/>
      <c r="I21" s="246"/>
      <c r="J21" s="248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thickBot="1" x14ac:dyDescent="0.25">
      <c r="A22" s="167" t="s">
        <v>134</v>
      </c>
      <c r="B22" s="167" t="s">
        <v>135</v>
      </c>
      <c r="C22" s="167" t="s">
        <v>5</v>
      </c>
      <c r="D22" s="168" t="s">
        <v>136</v>
      </c>
      <c r="E22" s="167" t="s">
        <v>137</v>
      </c>
      <c r="F22" s="168" t="s">
        <v>136</v>
      </c>
      <c r="G22" s="167" t="s">
        <v>138</v>
      </c>
      <c r="H22" s="167" t="s">
        <v>139</v>
      </c>
      <c r="I22" s="167" t="s">
        <v>140</v>
      </c>
      <c r="J22" s="208" t="s">
        <v>141</v>
      </c>
      <c r="K22" s="207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40.25" customHeight="1" thickBot="1" x14ac:dyDescent="0.25">
      <c r="A23" s="169"/>
      <c r="B23" s="187" t="s">
        <v>155</v>
      </c>
      <c r="C23" s="184" t="s">
        <v>166</v>
      </c>
      <c r="D23" s="195">
        <v>332980.62</v>
      </c>
      <c r="E23" s="196" t="s">
        <v>156</v>
      </c>
      <c r="F23" s="195"/>
      <c r="G23" s="196" t="s">
        <v>157</v>
      </c>
      <c r="H23" s="197" t="s">
        <v>170</v>
      </c>
      <c r="I23" s="195">
        <v>332980.62</v>
      </c>
      <c r="J23" s="196" t="s">
        <v>158</v>
      </c>
      <c r="K23" s="189"/>
      <c r="L23" s="206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s="185" customFormat="1" ht="140.25" customHeight="1" thickBot="1" x14ac:dyDescent="0.25">
      <c r="A24" s="169"/>
      <c r="B24" s="188" t="s">
        <v>81</v>
      </c>
      <c r="C24" s="184" t="s">
        <v>171</v>
      </c>
      <c r="D24" s="198" t="s">
        <v>180</v>
      </c>
      <c r="E24" s="196" t="s">
        <v>156</v>
      </c>
      <c r="F24" s="198">
        <v>116258.4</v>
      </c>
      <c r="G24" s="196" t="s">
        <v>157</v>
      </c>
      <c r="H24" s="197" t="s">
        <v>172</v>
      </c>
      <c r="I24" s="195"/>
      <c r="J24" s="196"/>
      <c r="K24" s="189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s="185" customFormat="1" ht="140.25" customHeight="1" thickBot="1" x14ac:dyDescent="0.25">
      <c r="A25" s="169"/>
      <c r="B25" s="188" t="s">
        <v>82</v>
      </c>
      <c r="C25" s="184" t="s">
        <v>173</v>
      </c>
      <c r="D25" s="195" t="s">
        <v>180</v>
      </c>
      <c r="E25" s="196" t="s">
        <v>156</v>
      </c>
      <c r="F25" s="195">
        <v>216722.22</v>
      </c>
      <c r="G25" s="196" t="s">
        <v>157</v>
      </c>
      <c r="H25" s="197" t="s">
        <v>174</v>
      </c>
      <c r="I25" s="195"/>
      <c r="J25" s="196"/>
      <c r="K25" s="189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s="185" customFormat="1" ht="140.25" customHeight="1" x14ac:dyDescent="0.2">
      <c r="A26" s="169"/>
      <c r="B26" s="190" t="s">
        <v>88</v>
      </c>
      <c r="C26" s="191" t="s">
        <v>175</v>
      </c>
      <c r="D26" s="199">
        <v>586894</v>
      </c>
      <c r="E26" s="200" t="s">
        <v>159</v>
      </c>
      <c r="F26" s="199">
        <v>586894</v>
      </c>
      <c r="G26" s="200" t="s">
        <v>160</v>
      </c>
      <c r="H26" s="201" t="s">
        <v>167</v>
      </c>
      <c r="I26" s="201">
        <v>648000</v>
      </c>
      <c r="J26" s="200" t="s">
        <v>161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s="185" customFormat="1" ht="140.25" customHeight="1" x14ac:dyDescent="0.2">
      <c r="A27" s="169"/>
      <c r="B27" s="190" t="s">
        <v>88</v>
      </c>
      <c r="C27" s="192" t="s">
        <v>176</v>
      </c>
      <c r="D27" s="202">
        <v>61106</v>
      </c>
      <c r="E27" s="203" t="s">
        <v>159</v>
      </c>
      <c r="F27" s="202">
        <v>61106</v>
      </c>
      <c r="G27" s="203" t="s">
        <v>160</v>
      </c>
      <c r="H27" s="204" t="s">
        <v>167</v>
      </c>
      <c r="I27" s="204"/>
      <c r="J27" s="203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51.75" customHeight="1" x14ac:dyDescent="0.2">
      <c r="A28" s="169"/>
      <c r="B28" s="188" t="s">
        <v>90</v>
      </c>
      <c r="C28" s="193" t="s">
        <v>179</v>
      </c>
      <c r="D28" s="202">
        <v>3899.52</v>
      </c>
      <c r="E28" s="196" t="s">
        <v>177</v>
      </c>
      <c r="F28" s="202">
        <v>3899.52</v>
      </c>
      <c r="G28" s="195" t="s">
        <v>178</v>
      </c>
      <c r="H28" s="197" t="s">
        <v>168</v>
      </c>
      <c r="I28" s="195">
        <v>3899.52</v>
      </c>
      <c r="J28" s="196" t="s">
        <v>162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36" customHeight="1" x14ac:dyDescent="0.2">
      <c r="A29" s="169"/>
      <c r="B29" s="190" t="s">
        <v>113</v>
      </c>
      <c r="C29" s="194" t="s">
        <v>117</v>
      </c>
      <c r="D29" s="204">
        <v>15000</v>
      </c>
      <c r="E29" s="203" t="s">
        <v>163</v>
      </c>
      <c r="F29" s="204">
        <v>15000</v>
      </c>
      <c r="G29" s="203" t="s">
        <v>164</v>
      </c>
      <c r="H29" s="205" t="s">
        <v>169</v>
      </c>
      <c r="I29" s="204">
        <v>15000</v>
      </c>
      <c r="J29" s="203" t="s">
        <v>165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15" customHeight="1" x14ac:dyDescent="0.25">
      <c r="A30" s="172"/>
      <c r="B30" s="250" t="s">
        <v>142</v>
      </c>
      <c r="C30" s="251"/>
      <c r="D30" s="168">
        <f>SUM(D23:D29)</f>
        <v>999880.14</v>
      </c>
      <c r="E30" s="186"/>
      <c r="F30" s="168">
        <f>SUM(F23:F29)</f>
        <v>999880.14</v>
      </c>
      <c r="G30" s="186"/>
      <c r="H30" s="186"/>
      <c r="I30" s="168">
        <f>SUM(I23:I29)</f>
        <v>999880.14</v>
      </c>
      <c r="J30" s="167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</row>
    <row r="31" spans="1:26" ht="14.25" customHeight="1" x14ac:dyDescent="0.2">
      <c r="A31" s="162"/>
      <c r="B31" s="162"/>
      <c r="C31" s="162"/>
      <c r="D31" s="163"/>
      <c r="E31" s="162"/>
      <c r="F31" s="163"/>
      <c r="G31" s="162"/>
      <c r="H31" s="162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4.25" customHeight="1" x14ac:dyDescent="0.2">
      <c r="A32" s="176"/>
      <c r="B32" s="176" t="s">
        <v>144</v>
      </c>
      <c r="C32" s="176"/>
      <c r="D32" s="177"/>
      <c r="E32" s="176"/>
      <c r="F32" s="177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30:C30"/>
    <mergeCell ref="B8:J8"/>
    <mergeCell ref="E10:J10"/>
    <mergeCell ref="B10:D10"/>
  </mergeCells>
  <pageMargins left="0.70866141732283472" right="0.70866141732283472" top="0.74803149606299213" bottom="0.74803149606299213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cp:lastPrinted>2021-01-15T12:34:24Z</cp:lastPrinted>
  <dcterms:created xsi:type="dcterms:W3CDTF">2021-01-13T15:15:23Z</dcterms:created>
  <dcterms:modified xsi:type="dcterms:W3CDTF">2021-01-15T12:35:06Z</dcterms:modified>
</cp:coreProperties>
</file>