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ORudakov\Google Диск\ЛИНИЯ КИНО\Гранты\Отчет\"/>
    </mc:Choice>
  </mc:AlternateContent>
  <xr:revisionPtr revIDLastSave="0" documentId="13_ncr:1_{8A683B25-D065-4AA0-8547-CC095E8F30C2}" xr6:coauthVersionLast="46" xr6:coauthVersionMax="46" xr10:uidLastSave="{00000000-0000-0000-0000-000000000000}"/>
  <bookViews>
    <workbookView xWindow="-120" yWindow="-120" windowWidth="20730" windowHeight="11160" tabRatio="307" xr2:uid="{00000000-000D-0000-FFFF-FFFF00000000}"/>
  </bookViews>
  <sheets>
    <sheet name="Звіт" sheetId="3" r:id="rId1"/>
  </sheets>
  <definedNames>
    <definedName name="_xlnm._FilterDatabase" localSheetId="0" hidden="1">Звіт!$A$17:$AF$195</definedName>
  </definedNames>
  <calcPr calcId="18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194" i="3" l="1"/>
  <c r="R194" i="3" s="1"/>
  <c r="M194" i="3"/>
  <c r="Q194" i="3" s="1"/>
  <c r="R191" i="3"/>
  <c r="Q191" i="3"/>
  <c r="R188" i="3"/>
  <c r="Q188" i="3"/>
  <c r="M183" i="3"/>
  <c r="J183" i="3"/>
  <c r="G183" i="3"/>
  <c r="R182" i="3"/>
  <c r="Q182" i="3"/>
  <c r="S182" i="3" s="1"/>
  <c r="O182" i="3"/>
  <c r="Q181" i="3"/>
  <c r="P181" i="3"/>
  <c r="P183" i="3" s="1"/>
  <c r="R180" i="3"/>
  <c r="Q180" i="3"/>
  <c r="P178" i="3"/>
  <c r="M178" i="3"/>
  <c r="J178" i="3"/>
  <c r="R178" i="3" s="1"/>
  <c r="G178" i="3"/>
  <c r="Q178" i="3" s="1"/>
  <c r="P175" i="3"/>
  <c r="M175" i="3"/>
  <c r="J175" i="3"/>
  <c r="R175" i="3" s="1"/>
  <c r="G175" i="3"/>
  <c r="Q175" i="3" s="1"/>
  <c r="Q171" i="3"/>
  <c r="P171" i="3"/>
  <c r="R171" i="3" s="1"/>
  <c r="O171" i="3"/>
  <c r="Q170" i="3"/>
  <c r="P170" i="3"/>
  <c r="R170" i="3" s="1"/>
  <c r="M169" i="3"/>
  <c r="L169" i="3"/>
  <c r="J169" i="3"/>
  <c r="J172" i="3" s="1"/>
  <c r="G169" i="3"/>
  <c r="G172" i="3" s="1"/>
  <c r="Q168" i="3"/>
  <c r="P168" i="3"/>
  <c r="O168" i="3" s="1"/>
  <c r="R167" i="3"/>
  <c r="Q167" i="3"/>
  <c r="S167" i="3" s="1"/>
  <c r="P167" i="3"/>
  <c r="O167" i="3"/>
  <c r="Q166" i="3"/>
  <c r="P166" i="3"/>
  <c r="R166" i="3" s="1"/>
  <c r="S166" i="3" s="1"/>
  <c r="Q165" i="3"/>
  <c r="P165" i="3"/>
  <c r="O165" i="3" s="1"/>
  <c r="M164" i="3"/>
  <c r="M172" i="3" s="1"/>
  <c r="L164" i="3"/>
  <c r="Q163" i="3"/>
  <c r="P163" i="3"/>
  <c r="R163" i="3" s="1"/>
  <c r="J161" i="3"/>
  <c r="G161" i="3"/>
  <c r="P160" i="3"/>
  <c r="R160" i="3" s="1"/>
  <c r="M160" i="3"/>
  <c r="Q160" i="3" s="1"/>
  <c r="S160" i="3" s="1"/>
  <c r="P159" i="3"/>
  <c r="O159" i="3" s="1"/>
  <c r="M159" i="3"/>
  <c r="J157" i="3"/>
  <c r="G157" i="3"/>
  <c r="R156" i="3"/>
  <c r="S156" i="3" s="1"/>
  <c r="Q156" i="3"/>
  <c r="Q155" i="3"/>
  <c r="P155" i="3"/>
  <c r="O155" i="3" s="1"/>
  <c r="L155" i="3"/>
  <c r="P154" i="3"/>
  <c r="R154" i="3" s="1"/>
  <c r="M154" i="3"/>
  <c r="Q154" i="3" s="1"/>
  <c r="P153" i="3"/>
  <c r="R153" i="3" s="1"/>
  <c r="M153" i="3"/>
  <c r="Q153" i="3" s="1"/>
  <c r="P146" i="3"/>
  <c r="P144" i="3" s="1"/>
  <c r="O146" i="3"/>
  <c r="M146" i="3"/>
  <c r="J146" i="3"/>
  <c r="G146" i="3"/>
  <c r="Q146" i="3" s="1"/>
  <c r="Q145" i="3"/>
  <c r="P145" i="3"/>
  <c r="O145" i="3"/>
  <c r="M145" i="3"/>
  <c r="J145" i="3"/>
  <c r="R145" i="3" s="1"/>
  <c r="G145" i="3"/>
  <c r="G144" i="3"/>
  <c r="O143" i="3"/>
  <c r="M143" i="3"/>
  <c r="J143" i="3"/>
  <c r="R143" i="3" s="1"/>
  <c r="G143" i="3"/>
  <c r="O142" i="3"/>
  <c r="M142" i="3"/>
  <c r="J142" i="3"/>
  <c r="R142" i="3" s="1"/>
  <c r="G142" i="3"/>
  <c r="O141" i="3"/>
  <c r="M141" i="3"/>
  <c r="J141" i="3"/>
  <c r="R141" i="3" s="1"/>
  <c r="G141" i="3"/>
  <c r="O140" i="3"/>
  <c r="M140" i="3"/>
  <c r="J140" i="3"/>
  <c r="R140" i="3" s="1"/>
  <c r="G140" i="3"/>
  <c r="O139" i="3"/>
  <c r="M139" i="3"/>
  <c r="J139" i="3"/>
  <c r="R139" i="3" s="1"/>
  <c r="G139" i="3"/>
  <c r="Q139" i="3" s="1"/>
  <c r="S139" i="3" s="1"/>
  <c r="O138" i="3"/>
  <c r="M138" i="3"/>
  <c r="J138" i="3"/>
  <c r="R138" i="3" s="1"/>
  <c r="G138" i="3"/>
  <c r="Q138" i="3" s="1"/>
  <c r="S138" i="3" s="1"/>
  <c r="O137" i="3"/>
  <c r="M137" i="3"/>
  <c r="J137" i="3"/>
  <c r="R137" i="3" s="1"/>
  <c r="G137" i="3"/>
  <c r="Q137" i="3" s="1"/>
  <c r="S137" i="3" s="1"/>
  <c r="O136" i="3"/>
  <c r="M136" i="3"/>
  <c r="J136" i="3"/>
  <c r="R136" i="3" s="1"/>
  <c r="G136" i="3"/>
  <c r="Q136" i="3" s="1"/>
  <c r="S136" i="3" s="1"/>
  <c r="O135" i="3"/>
  <c r="M135" i="3"/>
  <c r="J135" i="3"/>
  <c r="R135" i="3" s="1"/>
  <c r="G135" i="3"/>
  <c r="Q135" i="3" s="1"/>
  <c r="S135" i="3" s="1"/>
  <c r="O134" i="3"/>
  <c r="M134" i="3"/>
  <c r="J134" i="3"/>
  <c r="R134" i="3" s="1"/>
  <c r="G134" i="3"/>
  <c r="Q134" i="3" s="1"/>
  <c r="S134" i="3" s="1"/>
  <c r="O133" i="3"/>
  <c r="M133" i="3"/>
  <c r="J133" i="3"/>
  <c r="R133" i="3" s="1"/>
  <c r="G133" i="3"/>
  <c r="Q133" i="3" s="1"/>
  <c r="S133" i="3" s="1"/>
  <c r="R132" i="3"/>
  <c r="Q132" i="3"/>
  <c r="O132" i="3"/>
  <c r="O131" i="3"/>
  <c r="M131" i="3"/>
  <c r="J131" i="3"/>
  <c r="R131" i="3" s="1"/>
  <c r="G131" i="3"/>
  <c r="O130" i="3"/>
  <c r="M130" i="3"/>
  <c r="J130" i="3"/>
  <c r="R130" i="3" s="1"/>
  <c r="G130" i="3"/>
  <c r="O129" i="3"/>
  <c r="M129" i="3"/>
  <c r="J129" i="3"/>
  <c r="R129" i="3" s="1"/>
  <c r="G129" i="3"/>
  <c r="O128" i="3"/>
  <c r="M128" i="3"/>
  <c r="J128" i="3"/>
  <c r="R128" i="3" s="1"/>
  <c r="G128" i="3"/>
  <c r="O127" i="3"/>
  <c r="M127" i="3"/>
  <c r="J127" i="3"/>
  <c r="R127" i="3" s="1"/>
  <c r="G127" i="3"/>
  <c r="O126" i="3"/>
  <c r="M126" i="3"/>
  <c r="J126" i="3"/>
  <c r="R126" i="3" s="1"/>
  <c r="G126" i="3"/>
  <c r="O125" i="3"/>
  <c r="M125" i="3"/>
  <c r="J125" i="3"/>
  <c r="R125" i="3" s="1"/>
  <c r="G125" i="3"/>
  <c r="O124" i="3"/>
  <c r="M124" i="3"/>
  <c r="J124" i="3"/>
  <c r="R124" i="3" s="1"/>
  <c r="G124" i="3"/>
  <c r="O123" i="3"/>
  <c r="M123" i="3"/>
  <c r="J123" i="3"/>
  <c r="R123" i="3" s="1"/>
  <c r="G123" i="3"/>
  <c r="O122" i="3"/>
  <c r="M122" i="3"/>
  <c r="J122" i="3"/>
  <c r="R122" i="3" s="1"/>
  <c r="G122" i="3"/>
  <c r="O121" i="3"/>
  <c r="M121" i="3"/>
  <c r="J121" i="3"/>
  <c r="R121" i="3" s="1"/>
  <c r="G121" i="3"/>
  <c r="O120" i="3"/>
  <c r="M120" i="3"/>
  <c r="J120" i="3"/>
  <c r="R120" i="3" s="1"/>
  <c r="G120" i="3"/>
  <c r="O119" i="3"/>
  <c r="M119" i="3"/>
  <c r="J119" i="3"/>
  <c r="R119" i="3" s="1"/>
  <c r="G119" i="3"/>
  <c r="O118" i="3"/>
  <c r="M118" i="3"/>
  <c r="J118" i="3"/>
  <c r="R118" i="3" s="1"/>
  <c r="G118" i="3"/>
  <c r="O117" i="3"/>
  <c r="M117" i="3"/>
  <c r="J117" i="3"/>
  <c r="R117" i="3" s="1"/>
  <c r="G117" i="3"/>
  <c r="O116" i="3"/>
  <c r="M116" i="3"/>
  <c r="J116" i="3"/>
  <c r="R116" i="3" s="1"/>
  <c r="G116" i="3"/>
  <c r="O115" i="3"/>
  <c r="M115" i="3"/>
  <c r="J115" i="3"/>
  <c r="R115" i="3" s="1"/>
  <c r="G115" i="3"/>
  <c r="O114" i="3"/>
  <c r="M114" i="3"/>
  <c r="J114" i="3"/>
  <c r="R114" i="3" s="1"/>
  <c r="G114" i="3"/>
  <c r="O113" i="3"/>
  <c r="M113" i="3"/>
  <c r="J113" i="3"/>
  <c r="R113" i="3" s="1"/>
  <c r="G113" i="3"/>
  <c r="O112" i="3"/>
  <c r="M112" i="3"/>
  <c r="J112" i="3"/>
  <c r="R112" i="3" s="1"/>
  <c r="G112" i="3"/>
  <c r="O111" i="3"/>
  <c r="M111" i="3"/>
  <c r="J111" i="3"/>
  <c r="R111" i="3" s="1"/>
  <c r="G111" i="3"/>
  <c r="O110" i="3"/>
  <c r="M110" i="3"/>
  <c r="J110" i="3"/>
  <c r="R110" i="3" s="1"/>
  <c r="G110" i="3"/>
  <c r="O109" i="3"/>
  <c r="M109" i="3"/>
  <c r="M108" i="3" s="1"/>
  <c r="J109" i="3"/>
  <c r="R109" i="3" s="1"/>
  <c r="G109" i="3"/>
  <c r="P108" i="3"/>
  <c r="O107" i="3"/>
  <c r="M107" i="3"/>
  <c r="J107" i="3"/>
  <c r="R107" i="3" s="1"/>
  <c r="G107" i="3"/>
  <c r="O106" i="3"/>
  <c r="M106" i="3"/>
  <c r="J106" i="3"/>
  <c r="R106" i="3" s="1"/>
  <c r="G106" i="3"/>
  <c r="O105" i="3"/>
  <c r="M105" i="3"/>
  <c r="J105" i="3"/>
  <c r="R105" i="3" s="1"/>
  <c r="G105" i="3"/>
  <c r="O104" i="3"/>
  <c r="M104" i="3"/>
  <c r="J104" i="3"/>
  <c r="R104" i="3" s="1"/>
  <c r="G104" i="3"/>
  <c r="O103" i="3"/>
  <c r="M103" i="3"/>
  <c r="J103" i="3"/>
  <c r="R103" i="3" s="1"/>
  <c r="G103" i="3"/>
  <c r="O102" i="3"/>
  <c r="M102" i="3"/>
  <c r="J102" i="3"/>
  <c r="R102" i="3" s="1"/>
  <c r="G102" i="3"/>
  <c r="O101" i="3"/>
  <c r="M101" i="3"/>
  <c r="J101" i="3"/>
  <c r="R101" i="3" s="1"/>
  <c r="G101" i="3"/>
  <c r="O100" i="3"/>
  <c r="M100" i="3"/>
  <c r="J100" i="3"/>
  <c r="R100" i="3" s="1"/>
  <c r="G100" i="3"/>
  <c r="O99" i="3"/>
  <c r="M99" i="3"/>
  <c r="J99" i="3"/>
  <c r="R99" i="3" s="1"/>
  <c r="G99" i="3"/>
  <c r="O98" i="3"/>
  <c r="M98" i="3"/>
  <c r="J98" i="3"/>
  <c r="R98" i="3" s="1"/>
  <c r="G98" i="3"/>
  <c r="O97" i="3"/>
  <c r="M97" i="3"/>
  <c r="J97" i="3"/>
  <c r="R97" i="3" s="1"/>
  <c r="G97" i="3"/>
  <c r="O96" i="3"/>
  <c r="M96" i="3"/>
  <c r="J96" i="3"/>
  <c r="R96" i="3" s="1"/>
  <c r="G96" i="3"/>
  <c r="O95" i="3"/>
  <c r="M95" i="3"/>
  <c r="J95" i="3"/>
  <c r="R95" i="3" s="1"/>
  <c r="G95" i="3"/>
  <c r="O94" i="3"/>
  <c r="M94" i="3"/>
  <c r="J94" i="3"/>
  <c r="R94" i="3" s="1"/>
  <c r="G94" i="3"/>
  <c r="O93" i="3"/>
  <c r="M93" i="3"/>
  <c r="J93" i="3"/>
  <c r="R93" i="3" s="1"/>
  <c r="G93" i="3"/>
  <c r="O92" i="3"/>
  <c r="M92" i="3"/>
  <c r="J92" i="3"/>
  <c r="R92" i="3" s="1"/>
  <c r="G92" i="3"/>
  <c r="O91" i="3"/>
  <c r="M91" i="3"/>
  <c r="J91" i="3"/>
  <c r="R91" i="3" s="1"/>
  <c r="G91" i="3"/>
  <c r="O90" i="3"/>
  <c r="M90" i="3"/>
  <c r="J90" i="3"/>
  <c r="R90" i="3" s="1"/>
  <c r="G90" i="3"/>
  <c r="O89" i="3"/>
  <c r="M89" i="3"/>
  <c r="J89" i="3"/>
  <c r="R89" i="3" s="1"/>
  <c r="G89" i="3"/>
  <c r="Q89" i="3" s="1"/>
  <c r="O88" i="3"/>
  <c r="M88" i="3"/>
  <c r="J88" i="3"/>
  <c r="R88" i="3" s="1"/>
  <c r="G88" i="3"/>
  <c r="Q88" i="3" s="1"/>
  <c r="O87" i="3"/>
  <c r="M87" i="3"/>
  <c r="J87" i="3"/>
  <c r="R87" i="3" s="1"/>
  <c r="G87" i="3"/>
  <c r="Q87" i="3" s="1"/>
  <c r="O86" i="3"/>
  <c r="M86" i="3"/>
  <c r="J86" i="3"/>
  <c r="R86" i="3" s="1"/>
  <c r="G86" i="3"/>
  <c r="Q86" i="3" s="1"/>
  <c r="O85" i="3"/>
  <c r="M85" i="3"/>
  <c r="J85" i="3"/>
  <c r="R85" i="3" s="1"/>
  <c r="G85" i="3"/>
  <c r="Q85" i="3" s="1"/>
  <c r="O84" i="3"/>
  <c r="M84" i="3"/>
  <c r="J84" i="3"/>
  <c r="R84" i="3" s="1"/>
  <c r="G84" i="3"/>
  <c r="Q84" i="3" s="1"/>
  <c r="O83" i="3"/>
  <c r="M83" i="3"/>
  <c r="J83" i="3"/>
  <c r="R83" i="3" s="1"/>
  <c r="G83" i="3"/>
  <c r="Q83" i="3" s="1"/>
  <c r="O82" i="3"/>
  <c r="M82" i="3"/>
  <c r="J82" i="3"/>
  <c r="R82" i="3" s="1"/>
  <c r="G82" i="3"/>
  <c r="Q82" i="3" s="1"/>
  <c r="O81" i="3"/>
  <c r="M81" i="3"/>
  <c r="J81" i="3"/>
  <c r="R81" i="3" s="1"/>
  <c r="G81" i="3"/>
  <c r="R80" i="3"/>
  <c r="O80" i="3"/>
  <c r="M80" i="3"/>
  <c r="J80" i="3"/>
  <c r="G80" i="3"/>
  <c r="O79" i="3"/>
  <c r="M79" i="3"/>
  <c r="J79" i="3"/>
  <c r="R79" i="3" s="1"/>
  <c r="G79" i="3"/>
  <c r="Q79" i="3" s="1"/>
  <c r="S79" i="3" s="1"/>
  <c r="O78" i="3"/>
  <c r="M78" i="3"/>
  <c r="J78" i="3"/>
  <c r="R78" i="3" s="1"/>
  <c r="G78" i="3"/>
  <c r="Q78" i="3" s="1"/>
  <c r="O77" i="3"/>
  <c r="M77" i="3"/>
  <c r="J77" i="3"/>
  <c r="R77" i="3" s="1"/>
  <c r="G77" i="3"/>
  <c r="Q77" i="3" s="1"/>
  <c r="S77" i="3" s="1"/>
  <c r="O76" i="3"/>
  <c r="M76" i="3"/>
  <c r="J76" i="3"/>
  <c r="R76" i="3" s="1"/>
  <c r="G76" i="3"/>
  <c r="O75" i="3"/>
  <c r="M75" i="3"/>
  <c r="J75" i="3"/>
  <c r="R75" i="3" s="1"/>
  <c r="G75" i="3"/>
  <c r="O74" i="3"/>
  <c r="M74" i="3"/>
  <c r="J74" i="3"/>
  <c r="R74" i="3" s="1"/>
  <c r="G74" i="3"/>
  <c r="O73" i="3"/>
  <c r="M73" i="3"/>
  <c r="J73" i="3"/>
  <c r="R73" i="3" s="1"/>
  <c r="G73" i="3"/>
  <c r="O72" i="3"/>
  <c r="M72" i="3"/>
  <c r="J72" i="3"/>
  <c r="R72" i="3" s="1"/>
  <c r="G72" i="3"/>
  <c r="O71" i="3"/>
  <c r="M71" i="3"/>
  <c r="J71" i="3"/>
  <c r="R71" i="3" s="1"/>
  <c r="G71" i="3"/>
  <c r="O70" i="3"/>
  <c r="M70" i="3"/>
  <c r="J70" i="3"/>
  <c r="R70" i="3" s="1"/>
  <c r="G70" i="3"/>
  <c r="O69" i="3"/>
  <c r="M69" i="3"/>
  <c r="J69" i="3"/>
  <c r="R69" i="3" s="1"/>
  <c r="G69" i="3"/>
  <c r="O68" i="3"/>
  <c r="M68" i="3"/>
  <c r="J68" i="3"/>
  <c r="R68" i="3" s="1"/>
  <c r="G68" i="3"/>
  <c r="Q68" i="3" s="1"/>
  <c r="O67" i="3"/>
  <c r="M67" i="3"/>
  <c r="J67" i="3"/>
  <c r="R67" i="3" s="1"/>
  <c r="G67" i="3"/>
  <c r="Q67" i="3" s="1"/>
  <c r="O66" i="3"/>
  <c r="M66" i="3"/>
  <c r="J66" i="3"/>
  <c r="R66" i="3" s="1"/>
  <c r="G66" i="3"/>
  <c r="Q66" i="3" s="1"/>
  <c r="O65" i="3"/>
  <c r="M65" i="3"/>
  <c r="J65" i="3"/>
  <c r="R65" i="3" s="1"/>
  <c r="G65" i="3"/>
  <c r="Q65" i="3" s="1"/>
  <c r="O64" i="3"/>
  <c r="M64" i="3"/>
  <c r="J64" i="3"/>
  <c r="R64" i="3" s="1"/>
  <c r="G64" i="3"/>
  <c r="Q64" i="3" s="1"/>
  <c r="O63" i="3"/>
  <c r="M63" i="3"/>
  <c r="J63" i="3"/>
  <c r="R63" i="3" s="1"/>
  <c r="G63" i="3"/>
  <c r="Q63" i="3" s="1"/>
  <c r="O62" i="3"/>
  <c r="M62" i="3"/>
  <c r="J62" i="3"/>
  <c r="R62" i="3" s="1"/>
  <c r="G62" i="3"/>
  <c r="Q62" i="3" s="1"/>
  <c r="O61" i="3"/>
  <c r="M61" i="3"/>
  <c r="J61" i="3"/>
  <c r="R61" i="3" s="1"/>
  <c r="G61" i="3"/>
  <c r="Q61" i="3" s="1"/>
  <c r="O60" i="3"/>
  <c r="M60" i="3"/>
  <c r="J60" i="3"/>
  <c r="R60" i="3" s="1"/>
  <c r="G60" i="3"/>
  <c r="Q60" i="3" s="1"/>
  <c r="O59" i="3"/>
  <c r="M59" i="3"/>
  <c r="J59" i="3"/>
  <c r="R59" i="3" s="1"/>
  <c r="G59" i="3"/>
  <c r="Q59" i="3" s="1"/>
  <c r="O58" i="3"/>
  <c r="M58" i="3"/>
  <c r="J58" i="3"/>
  <c r="R58" i="3" s="1"/>
  <c r="G58" i="3"/>
  <c r="Q58" i="3" s="1"/>
  <c r="O57" i="3"/>
  <c r="M57" i="3"/>
  <c r="J57" i="3"/>
  <c r="R57" i="3" s="1"/>
  <c r="G57" i="3"/>
  <c r="Q57" i="3" s="1"/>
  <c r="O56" i="3"/>
  <c r="M56" i="3"/>
  <c r="J56" i="3"/>
  <c r="R56" i="3" s="1"/>
  <c r="G56" i="3"/>
  <c r="Q56" i="3" s="1"/>
  <c r="O55" i="3"/>
  <c r="M55" i="3"/>
  <c r="J55" i="3"/>
  <c r="R55" i="3" s="1"/>
  <c r="G55" i="3"/>
  <c r="Q55" i="3" s="1"/>
  <c r="O54" i="3"/>
  <c r="M54" i="3"/>
  <c r="J54" i="3"/>
  <c r="R54" i="3" s="1"/>
  <c r="G54" i="3"/>
  <c r="Q54" i="3" s="1"/>
  <c r="O53" i="3"/>
  <c r="M53" i="3"/>
  <c r="J53" i="3"/>
  <c r="R53" i="3" s="1"/>
  <c r="G53" i="3"/>
  <c r="Q53" i="3" s="1"/>
  <c r="O52" i="3"/>
  <c r="M52" i="3"/>
  <c r="J52" i="3"/>
  <c r="R52" i="3" s="1"/>
  <c r="G52" i="3"/>
  <c r="Q52" i="3" s="1"/>
  <c r="O51" i="3"/>
  <c r="M51" i="3"/>
  <c r="J51" i="3"/>
  <c r="R51" i="3" s="1"/>
  <c r="G51" i="3"/>
  <c r="Q51" i="3" s="1"/>
  <c r="O50" i="3"/>
  <c r="M50" i="3"/>
  <c r="J50" i="3"/>
  <c r="R50" i="3" s="1"/>
  <c r="G50" i="3"/>
  <c r="Q50" i="3" s="1"/>
  <c r="O49" i="3"/>
  <c r="M49" i="3"/>
  <c r="J49" i="3"/>
  <c r="R49" i="3" s="1"/>
  <c r="G49" i="3"/>
  <c r="Q49" i="3" s="1"/>
  <c r="O48" i="3"/>
  <c r="M48" i="3"/>
  <c r="J48" i="3"/>
  <c r="R48" i="3" s="1"/>
  <c r="G48" i="3"/>
  <c r="Q48" i="3" s="1"/>
  <c r="O47" i="3"/>
  <c r="M47" i="3"/>
  <c r="J47" i="3"/>
  <c r="R47" i="3" s="1"/>
  <c r="G47" i="3"/>
  <c r="Q47" i="3" s="1"/>
  <c r="O46" i="3"/>
  <c r="M46" i="3"/>
  <c r="J46" i="3"/>
  <c r="R46" i="3" s="1"/>
  <c r="G46" i="3"/>
  <c r="Q46" i="3" s="1"/>
  <c r="O45" i="3"/>
  <c r="M45" i="3"/>
  <c r="J45" i="3"/>
  <c r="R45" i="3" s="1"/>
  <c r="G45" i="3"/>
  <c r="Q45" i="3" s="1"/>
  <c r="O44" i="3"/>
  <c r="M44" i="3"/>
  <c r="J44" i="3"/>
  <c r="R44" i="3" s="1"/>
  <c r="G44" i="3"/>
  <c r="Q44" i="3" s="1"/>
  <c r="O43" i="3"/>
  <c r="M43" i="3"/>
  <c r="J43" i="3"/>
  <c r="R43" i="3" s="1"/>
  <c r="G43" i="3"/>
  <c r="Q43" i="3" s="1"/>
  <c r="O42" i="3"/>
  <c r="M42" i="3"/>
  <c r="J42" i="3"/>
  <c r="R42" i="3" s="1"/>
  <c r="G42" i="3"/>
  <c r="Q42" i="3" s="1"/>
  <c r="O41" i="3"/>
  <c r="M41" i="3"/>
  <c r="J41" i="3"/>
  <c r="R41" i="3" s="1"/>
  <c r="G41" i="3"/>
  <c r="Q41" i="3" s="1"/>
  <c r="O40" i="3"/>
  <c r="M40" i="3"/>
  <c r="J40" i="3"/>
  <c r="R40" i="3" s="1"/>
  <c r="G40" i="3"/>
  <c r="Q40" i="3" s="1"/>
  <c r="O39" i="3"/>
  <c r="M39" i="3"/>
  <c r="J39" i="3"/>
  <c r="R39" i="3" s="1"/>
  <c r="G39" i="3"/>
  <c r="Q39" i="3" s="1"/>
  <c r="O38" i="3"/>
  <c r="M38" i="3"/>
  <c r="J38" i="3"/>
  <c r="R38" i="3" s="1"/>
  <c r="G38" i="3"/>
  <c r="Q38" i="3" s="1"/>
  <c r="O37" i="3"/>
  <c r="M37" i="3"/>
  <c r="J37" i="3"/>
  <c r="R37" i="3" s="1"/>
  <c r="G37" i="3"/>
  <c r="Q37" i="3" s="1"/>
  <c r="O36" i="3"/>
  <c r="M36" i="3"/>
  <c r="J36" i="3"/>
  <c r="R36" i="3" s="1"/>
  <c r="G36" i="3"/>
  <c r="Q36" i="3" s="1"/>
  <c r="O35" i="3"/>
  <c r="M35" i="3"/>
  <c r="J35" i="3"/>
  <c r="R35" i="3" s="1"/>
  <c r="G35" i="3"/>
  <c r="Q35" i="3" s="1"/>
  <c r="O34" i="3"/>
  <c r="M34" i="3"/>
  <c r="J34" i="3"/>
  <c r="R34" i="3" s="1"/>
  <c r="G34" i="3"/>
  <c r="Q34" i="3" s="1"/>
  <c r="O33" i="3"/>
  <c r="M33" i="3"/>
  <c r="J33" i="3"/>
  <c r="R33" i="3" s="1"/>
  <c r="G33" i="3"/>
  <c r="Q33" i="3" s="1"/>
  <c r="O32" i="3"/>
  <c r="M32" i="3"/>
  <c r="J32" i="3"/>
  <c r="R32" i="3" s="1"/>
  <c r="G32" i="3"/>
  <c r="Q32" i="3" s="1"/>
  <c r="S32" i="3" s="1"/>
  <c r="O31" i="3"/>
  <c r="M31" i="3"/>
  <c r="J31" i="3"/>
  <c r="R31" i="3" s="1"/>
  <c r="G31" i="3"/>
  <c r="Q31" i="3" s="1"/>
  <c r="S31" i="3" s="1"/>
  <c r="O30" i="3"/>
  <c r="M30" i="3"/>
  <c r="J30" i="3"/>
  <c r="R30" i="3" s="1"/>
  <c r="G30" i="3"/>
  <c r="Q30" i="3" s="1"/>
  <c r="S30" i="3" s="1"/>
  <c r="O29" i="3"/>
  <c r="M29" i="3"/>
  <c r="J29" i="3"/>
  <c r="R29" i="3" s="1"/>
  <c r="G29" i="3"/>
  <c r="Q29" i="3" s="1"/>
  <c r="S29" i="3" s="1"/>
  <c r="O28" i="3"/>
  <c r="M28" i="3"/>
  <c r="J28" i="3"/>
  <c r="R28" i="3" s="1"/>
  <c r="G28" i="3"/>
  <c r="Q28" i="3" s="1"/>
  <c r="S28" i="3" s="1"/>
  <c r="O27" i="3"/>
  <c r="M27" i="3"/>
  <c r="J27" i="3"/>
  <c r="R27" i="3" s="1"/>
  <c r="G27" i="3"/>
  <c r="Q27" i="3" s="1"/>
  <c r="S27" i="3" s="1"/>
  <c r="O26" i="3"/>
  <c r="M26" i="3"/>
  <c r="J26" i="3"/>
  <c r="R26" i="3" s="1"/>
  <c r="G26" i="3"/>
  <c r="Q26" i="3" s="1"/>
  <c r="S26" i="3" s="1"/>
  <c r="O25" i="3"/>
  <c r="M25" i="3"/>
  <c r="J25" i="3"/>
  <c r="R25" i="3" s="1"/>
  <c r="G25" i="3"/>
  <c r="Q25" i="3" s="1"/>
  <c r="S25" i="3" s="1"/>
  <c r="P24" i="3"/>
  <c r="P19" i="3"/>
  <c r="P20" i="3" s="1"/>
  <c r="M19" i="3"/>
  <c r="M20" i="3" s="1"/>
  <c r="J19" i="3"/>
  <c r="J20" i="3" s="1"/>
  <c r="G19" i="3"/>
  <c r="Q19" i="3" l="1"/>
  <c r="S19" i="3" s="1"/>
  <c r="S20" i="3" s="1"/>
  <c r="Q109" i="3"/>
  <c r="S109" i="3" s="1"/>
  <c r="Q110" i="3"/>
  <c r="S110" i="3" s="1"/>
  <c r="Q111" i="3"/>
  <c r="Q112" i="3"/>
  <c r="Q113" i="3"/>
  <c r="S113" i="3" s="1"/>
  <c r="Q114" i="3"/>
  <c r="S114" i="3" s="1"/>
  <c r="Q115" i="3"/>
  <c r="Q116" i="3"/>
  <c r="Q117" i="3"/>
  <c r="S117" i="3" s="1"/>
  <c r="Q118" i="3"/>
  <c r="S118" i="3" s="1"/>
  <c r="Q119" i="3"/>
  <c r="Q120" i="3"/>
  <c r="Q121" i="3"/>
  <c r="S121" i="3" s="1"/>
  <c r="Q122" i="3"/>
  <c r="S122" i="3" s="1"/>
  <c r="Q123" i="3"/>
  <c r="Q124" i="3"/>
  <c r="Q125" i="3"/>
  <c r="S125" i="3" s="1"/>
  <c r="Q126" i="3"/>
  <c r="S126" i="3" s="1"/>
  <c r="Q127" i="3"/>
  <c r="Q128" i="3"/>
  <c r="Q129" i="3"/>
  <c r="S129" i="3" s="1"/>
  <c r="Q130" i="3"/>
  <c r="S130" i="3" s="1"/>
  <c r="Q131" i="3"/>
  <c r="R146" i="3"/>
  <c r="R155" i="3"/>
  <c r="S155" i="3" s="1"/>
  <c r="P151" i="3"/>
  <c r="S132" i="3"/>
  <c r="M144" i="3"/>
  <c r="Q144" i="3" s="1"/>
  <c r="Q183" i="3"/>
  <c r="S153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Q69" i="3"/>
  <c r="Q70" i="3"/>
  <c r="Q71" i="3"/>
  <c r="S71" i="3" s="1"/>
  <c r="Q72" i="3"/>
  <c r="S72" i="3" s="1"/>
  <c r="Q73" i="3"/>
  <c r="Q74" i="3"/>
  <c r="Q75" i="3"/>
  <c r="S75" i="3" s="1"/>
  <c r="Q76" i="3"/>
  <c r="S76" i="3" s="1"/>
  <c r="S111" i="3"/>
  <c r="S112" i="3"/>
  <c r="S115" i="3"/>
  <c r="S116" i="3"/>
  <c r="S119" i="3"/>
  <c r="S120" i="3"/>
  <c r="S123" i="3"/>
  <c r="S124" i="3"/>
  <c r="S127" i="3"/>
  <c r="S128" i="3"/>
  <c r="S131" i="3"/>
  <c r="O153" i="3"/>
  <c r="M161" i="3"/>
  <c r="S175" i="3"/>
  <c r="S178" i="3"/>
  <c r="S180" i="3"/>
  <c r="S191" i="3"/>
  <c r="Q80" i="3"/>
  <c r="S80" i="3" s="1"/>
  <c r="M24" i="3"/>
  <c r="M151" i="3" s="1"/>
  <c r="S83" i="3"/>
  <c r="S85" i="3"/>
  <c r="S86" i="3"/>
  <c r="S87" i="3"/>
  <c r="S89" i="3"/>
  <c r="Q90" i="3"/>
  <c r="Q91" i="3"/>
  <c r="Q92" i="3"/>
  <c r="S92" i="3" s="1"/>
  <c r="Q93" i="3"/>
  <c r="S93" i="3" s="1"/>
  <c r="Q94" i="3"/>
  <c r="Q95" i="3"/>
  <c r="Q96" i="3"/>
  <c r="S96" i="3" s="1"/>
  <c r="Q97" i="3"/>
  <c r="S97" i="3" s="1"/>
  <c r="Q98" i="3"/>
  <c r="Q99" i="3"/>
  <c r="Q100" i="3"/>
  <c r="S100" i="3" s="1"/>
  <c r="Q101" i="3"/>
  <c r="S101" i="3" s="1"/>
  <c r="Q102" i="3"/>
  <c r="Q103" i="3"/>
  <c r="Q104" i="3"/>
  <c r="S104" i="3" s="1"/>
  <c r="Q105" i="3"/>
  <c r="S105" i="3" s="1"/>
  <c r="Q106" i="3"/>
  <c r="Q107" i="3"/>
  <c r="J108" i="3"/>
  <c r="R108" i="3" s="1"/>
  <c r="L153" i="3"/>
  <c r="R159" i="3"/>
  <c r="P169" i="3"/>
  <c r="O169" i="3" s="1"/>
  <c r="S188" i="3"/>
  <c r="S194" i="3"/>
  <c r="Q140" i="3"/>
  <c r="S140" i="3" s="1"/>
  <c r="Q141" i="3"/>
  <c r="S141" i="3" s="1"/>
  <c r="Q142" i="3"/>
  <c r="S142" i="3" s="1"/>
  <c r="Q143" i="3"/>
  <c r="S143" i="3" s="1"/>
  <c r="M157" i="3"/>
  <c r="Q157" i="3" s="1"/>
  <c r="S69" i="3"/>
  <c r="S70" i="3"/>
  <c r="S73" i="3"/>
  <c r="S74" i="3"/>
  <c r="Q20" i="3"/>
  <c r="R19" i="3"/>
  <c r="R20" i="3" s="1"/>
  <c r="G20" i="3"/>
  <c r="J24" i="3"/>
  <c r="Q81" i="3"/>
  <c r="S81" i="3" s="1"/>
  <c r="S163" i="3"/>
  <c r="S170" i="3"/>
  <c r="R183" i="3"/>
  <c r="G24" i="3"/>
  <c r="S78" i="3"/>
  <c r="S82" i="3"/>
  <c r="S88" i="3"/>
  <c r="S146" i="3"/>
  <c r="S154" i="3"/>
  <c r="Q161" i="3"/>
  <c r="Q172" i="3"/>
  <c r="S84" i="3"/>
  <c r="S90" i="3"/>
  <c r="S91" i="3"/>
  <c r="S94" i="3"/>
  <c r="S95" i="3"/>
  <c r="S98" i="3"/>
  <c r="S99" i="3"/>
  <c r="S102" i="3"/>
  <c r="S103" i="3"/>
  <c r="S106" i="3"/>
  <c r="S107" i="3"/>
  <c r="S145" i="3"/>
  <c r="S171" i="3"/>
  <c r="G108" i="3"/>
  <c r="Q108" i="3" s="1"/>
  <c r="O154" i="3"/>
  <c r="Q159" i="3"/>
  <c r="S159" i="3" s="1"/>
  <c r="O160" i="3"/>
  <c r="P161" i="3"/>
  <c r="R161" i="3" s="1"/>
  <c r="Q164" i="3"/>
  <c r="O166" i="3"/>
  <c r="O170" i="3"/>
  <c r="P157" i="3"/>
  <c r="R168" i="3"/>
  <c r="S168" i="3" s="1"/>
  <c r="Q169" i="3"/>
  <c r="R181" i="3"/>
  <c r="S181" i="3" s="1"/>
  <c r="J144" i="3"/>
  <c r="R144" i="3" s="1"/>
  <c r="L154" i="3"/>
  <c r="R165" i="3"/>
  <c r="S165" i="3" s="1"/>
  <c r="R169" i="3"/>
  <c r="O181" i="3"/>
  <c r="P164" i="3"/>
  <c r="P172" i="3" s="1"/>
  <c r="R172" i="3" s="1"/>
  <c r="S144" i="3" l="1"/>
  <c r="S183" i="3"/>
  <c r="M197" i="3"/>
  <c r="P197" i="3"/>
  <c r="S108" i="3"/>
  <c r="R157" i="3"/>
  <c r="S157" i="3" s="1"/>
  <c r="G151" i="3"/>
  <c r="Q24" i="3"/>
  <c r="S24" i="3" s="1"/>
  <c r="J151" i="3"/>
  <c r="R24" i="3"/>
  <c r="S172" i="3"/>
  <c r="O164" i="3"/>
  <c r="R164" i="3"/>
  <c r="S164" i="3" s="1"/>
  <c r="S169" i="3"/>
  <c r="S161" i="3"/>
  <c r="G197" i="3" l="1"/>
  <c r="Q197" i="3" s="1"/>
  <c r="Q151" i="3"/>
  <c r="J197" i="3"/>
  <c r="R197" i="3" s="1"/>
  <c r="R151" i="3"/>
  <c r="S151" i="3" l="1"/>
  <c r="S197" i="3"/>
</calcChain>
</file>

<file path=xl/sharedStrings.xml><?xml version="1.0" encoding="utf-8"?>
<sst xmlns="http://schemas.openxmlformats.org/spreadsheetml/2006/main" count="724" uniqueCount="392">
  <si>
    <t>до Договору про надання гранту інституційної підтримки</t>
  </si>
  <si>
    <t>ЗВІТ</t>
  </si>
  <si>
    <t>Стовпці:</t>
  </si>
  <si>
    <t>Розділ:</t>
  </si>
  <si>
    <t>І</t>
  </si>
  <si>
    <t>Надходження:</t>
  </si>
  <si>
    <t>ІІ</t>
  </si>
  <si>
    <t>Пункт</t>
  </si>
  <si>
    <t>1.1.1</t>
  </si>
  <si>
    <t>1.1.2</t>
  </si>
  <si>
    <t>1.1.3</t>
  </si>
  <si>
    <t>Всього по статті 2 "Соціальні внески з оплати праці (нарахування ЄСВ)"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</si>
  <si>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</si>
  <si>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</si>
  <si>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</si>
  <si>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</si>
  <si>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</si>
  <si>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 4</t>
  </si>
  <si>
    <t>№ 3INST11-19636 від "20" листопада 2020 року</t>
  </si>
  <si>
    <r>
      <rPr>
        <b/>
        <sz val="12"/>
        <rFont val="Arial"/>
        <family val="2"/>
        <charset val="204"/>
      </rPr>
      <t>про надходження та використання коштів для реалізації Проєкту інституційної підтримки</t>
    </r>
  </si>
  <si>
    <t>ТОВ «ЛІНІЯ КІНО»:</t>
  </si>
  <si>
    <r>
      <rPr>
        <b/>
        <sz val="10"/>
        <rFont val="Arial"/>
        <family val="2"/>
        <charset val="204"/>
      </rPr>
      <t>№</t>
    </r>
  </si>
  <si>
    <r>
      <rPr>
        <b/>
        <sz val="10"/>
        <rFont val="Arial"/>
        <family val="2"/>
        <charset val="204"/>
      </rPr>
      <t>Найменування витрат</t>
    </r>
  </si>
  <si>
    <r>
      <rPr>
        <b/>
        <sz val="10"/>
        <rFont val="Arial"/>
        <family val="2"/>
        <charset val="204"/>
      </rPr>
      <t>Одиниця виміру</t>
    </r>
  </si>
  <si>
    <r>
      <rPr>
        <b/>
        <sz val="10"/>
        <rFont val="Arial"/>
        <family val="2"/>
        <charset val="204"/>
      </rPr>
      <t>Планові витрати гранту інституційної підтримки УКФ (кредиторська заборгованість) з 12.03.2020 року</t>
    </r>
  </si>
  <si>
    <r>
      <rPr>
        <b/>
        <sz val="10"/>
        <rFont val="Arial"/>
        <family val="2"/>
        <charset val="204"/>
      </rPr>
      <t>Фактичні витрати гранту інституційної підтримки УКФ (кредиторська заборгованість) з 12.03.2020 року</t>
    </r>
  </si>
  <si>
    <r>
      <rPr>
        <b/>
        <sz val="10"/>
        <rFont val="Arial"/>
        <family val="2"/>
        <charset val="204"/>
      </rPr>
      <t>Планові витрати за рахунок інституційної підтримки УКФ (заплановані витрати) до 31.12.2020 року включно</t>
    </r>
  </si>
  <si>
    <r>
      <rPr>
        <b/>
        <sz val="10"/>
        <rFont val="Arial"/>
        <family val="2"/>
        <charset val="204"/>
      </rPr>
      <t>Фактичні витрати за рахунок інституційної підтримки УКФ (заплановані витрати) до 31.12.2020 року включно</t>
    </r>
  </si>
  <si>
    <r>
      <rPr>
        <b/>
        <sz val="10"/>
        <rFont val="Arial"/>
        <family val="2"/>
        <charset val="204"/>
      </rPr>
      <t>Загальна сума витрат гранту інституційної підтримки УКФ</t>
    </r>
  </si>
  <si>
    <r>
      <rPr>
        <b/>
        <sz val="10"/>
        <rFont val="Arial"/>
        <family val="2"/>
        <charset val="204"/>
      </rPr>
      <t>ПРИМІТКИ</t>
    </r>
  </si>
  <si>
    <r>
      <rPr>
        <b/>
        <sz val="10"/>
        <rFont val="Arial"/>
        <family val="2"/>
        <charset val="204"/>
      </rPr>
      <t>Кількість/ Період</t>
    </r>
  </si>
  <si>
    <r>
      <rPr>
        <b/>
        <sz val="10"/>
        <rFont val="Arial"/>
        <family val="2"/>
        <charset val="204"/>
      </rPr>
      <t>одиницю,</t>
    </r>
  </si>
  <si>
    <r>
      <rPr>
        <b/>
        <sz val="10"/>
        <rFont val="Arial"/>
        <family val="2"/>
        <charset val="204"/>
      </rPr>
      <t>Загальна сума, грн (=4*5)</t>
    </r>
  </si>
  <si>
    <t>Загальна сума, грн (=7*8)</t>
  </si>
  <si>
    <t>Загальна сума, грн (=10*11)</t>
  </si>
  <si>
    <t>Загальна сума, грн (=13*14)</t>
  </si>
  <si>
    <t>планова сума, грн (=6+12)</t>
  </si>
  <si>
    <t>фактична сума, грн (=9+15)</t>
  </si>
  <si>
    <t>різниця, грн (=16-17)</t>
  </si>
  <si>
    <r>
      <rPr>
        <b/>
        <sz val="6"/>
        <rFont val="Arial"/>
        <family val="2"/>
        <charset val="204"/>
      </rPr>
      <t>Стаття:</t>
    </r>
  </si>
  <si>
    <r>
      <rPr>
        <b/>
        <sz val="6"/>
        <rFont val="Arial"/>
        <family val="2"/>
        <charset val="204"/>
      </rPr>
      <t>1</t>
    </r>
  </si>
  <si>
    <r>
      <rPr>
        <sz val="6"/>
        <rFont val="Arial"/>
        <family val="2"/>
        <charset val="204"/>
      </rPr>
      <t>Український культурний фонд</t>
    </r>
  </si>
  <si>
    <r>
      <rPr>
        <sz val="6"/>
        <rFont val="Arial"/>
        <family val="2"/>
        <charset val="204"/>
      </rPr>
      <t>грн</t>
    </r>
  </si>
  <si>
    <r>
      <rPr>
        <b/>
        <i/>
        <sz val="6"/>
        <rFont val="Arial"/>
        <family val="2"/>
        <charset val="204"/>
      </rPr>
      <t>Всього по розділу І "Надходження":</t>
    </r>
  </si>
  <si>
    <t xml:space="preserve">Витрати: </t>
  </si>
  <si>
    <t>Оплата праці</t>
  </si>
  <si>
    <t>Штатних працівників - ТОВ "Кінолайн" (ЕДРПОУ - 42933218 )</t>
  </si>
  <si>
    <t>в межах перевищення по статті витрат - Соціальні внески</t>
  </si>
  <si>
    <t>1.1.1.1</t>
  </si>
  <si>
    <t>Балюк Олена Миколаївна  , Касир кінотеатру</t>
  </si>
  <si>
    <t>1.1.1.2</t>
  </si>
  <si>
    <t>Барановська Віра Юріївна  , Контролер квитків</t>
  </si>
  <si>
    <t>в межах економії по статті витрат</t>
  </si>
  <si>
    <t>1.1.1.3</t>
  </si>
  <si>
    <t>Богданова Віра Петрівна  , Контролер квитків</t>
  </si>
  <si>
    <t>1.1.1.4</t>
  </si>
  <si>
    <t>Боголій Вікторія Миколаївна  , Прибиральник службових приміщень</t>
  </si>
  <si>
    <t>1.1.1.5</t>
  </si>
  <si>
    <t>Бойко Ксенія Володимирівна  , Старший менеджер відділу реклами та звязків з громадськістю</t>
  </si>
  <si>
    <t>1.1.1.6</t>
  </si>
  <si>
    <t>Василишина Тетяна Володимирівна  , Контролер квитків</t>
  </si>
  <si>
    <t>1.1.1.7</t>
  </si>
  <si>
    <t>Войцехівська Людмила Василівна  , Контролер квитків</t>
  </si>
  <si>
    <t>1.1.1.8</t>
  </si>
  <si>
    <t>Волошенко Альона Анатоліївна  , Адміністратор кінотеатру</t>
  </si>
  <si>
    <t>1.1.1.9</t>
  </si>
  <si>
    <t>Воронова Ірина Георгіївна  , Адміністратор кінотеатру</t>
  </si>
  <si>
    <t>1.1.1.10</t>
  </si>
  <si>
    <t>Гайдей Інна Іванівна  , Начальник відділу реклами та звязків з громадськістю</t>
  </si>
  <si>
    <t>1.1.1.11</t>
  </si>
  <si>
    <t>Голуб Андрій Олександрович  , Старший адміністратор кінотеатру</t>
  </si>
  <si>
    <t>1.1.1.12</t>
  </si>
  <si>
    <t>Голуб Костянтин Віталійович  , Бармен</t>
  </si>
  <si>
    <t>1.1.1.13</t>
  </si>
  <si>
    <t>Голубовська Олена Миколаївна  , Кур'єр</t>
  </si>
  <si>
    <t>1.1.1.14</t>
  </si>
  <si>
    <t>Гринковенко Віталій Валерійович  , Кіномеханік</t>
  </si>
  <si>
    <t xml:space="preserve">звільнився </t>
  </si>
  <si>
    <t>1.1.1.15</t>
  </si>
  <si>
    <t>Грицюк Сергій Олександрович  , Старший інженер з керування й обслуговування кінообладнання</t>
  </si>
  <si>
    <t>1.1.1.16</t>
  </si>
  <si>
    <t>Губатенко Вікторія Вікторівна  , Касир кінотеатру</t>
  </si>
  <si>
    <t>1.1.1.17</t>
  </si>
  <si>
    <t>Гусаченко Олексій Вікторович  , Кіномеханік</t>
  </si>
  <si>
    <t>1.1.1.18</t>
  </si>
  <si>
    <t>Демішева Олена Володимирівна  , Дизайнер графічних робіт</t>
  </si>
  <si>
    <t>1.1.1.19</t>
  </si>
  <si>
    <t>Дзуєнко Вікторія Олександрівна  , Старший касир</t>
  </si>
  <si>
    <t>1.1.1.20</t>
  </si>
  <si>
    <t>Дзюменко Юлія Миколаївна  , Старший адміністратор кінотеатру</t>
  </si>
  <si>
    <t>1.1.1.21</t>
  </si>
  <si>
    <t>Довгорук Валентина Григорівна  , Контролер квитків</t>
  </si>
  <si>
    <t>1.1.1.22</t>
  </si>
  <si>
    <t>Зозуля Степан Михайлович  , Директор підприємства</t>
  </si>
  <si>
    <t>1.1.1.23</t>
  </si>
  <si>
    <t>Ільченко  Наталія Костянтинівна  , Начальник відділу кадрів</t>
  </si>
  <si>
    <t>1.1.1.24</t>
  </si>
  <si>
    <t>Карасьова Олена Володимирівна  , Касир кінотеатру</t>
  </si>
  <si>
    <t>1.1.1.25</t>
  </si>
  <si>
    <t>Карлаш Лариса Василівна  , Контролер квитків</t>
  </si>
  <si>
    <t>1.1.1.26</t>
  </si>
  <si>
    <t>Коваленко Анастасія Олександрівна  , Кухар</t>
  </si>
  <si>
    <t>1.1.1.27</t>
  </si>
  <si>
    <t>Комаренко Галина Геннадіївна  , Прибиральник службових приміщень</t>
  </si>
  <si>
    <t>1.1.1.28</t>
  </si>
  <si>
    <t>Крамаренко Леся Станіславівна  , Бармен</t>
  </si>
  <si>
    <t>1.1.1.29</t>
  </si>
  <si>
    <t>Крещенко Світлана Павлівна  , Прибиральник службових приміщень</t>
  </si>
  <si>
    <t>1.1.1.30</t>
  </si>
  <si>
    <t>Кривохижа Ольга Олексіївна  , Прибиральник службових приміщень</t>
  </si>
  <si>
    <t>1.1.1.31</t>
  </si>
  <si>
    <t>Крисько Світлана Олегівна  , Бармен</t>
  </si>
  <si>
    <t>1.1.1.32</t>
  </si>
  <si>
    <t>Кузнєцова Людмила Олегівна  , Контролер квитків</t>
  </si>
  <si>
    <t>1.1.1.33</t>
  </si>
  <si>
    <t>Кучеров Роман Геннадійович  , Керівник проектів та програм</t>
  </si>
  <si>
    <t>1.1.1.34</t>
  </si>
  <si>
    <t>Левченко Марина Олексіївна  , Касир кінотеатру</t>
  </si>
  <si>
    <t>1.1.1.35</t>
  </si>
  <si>
    <t>Літовченко Ірина Костянтинівна  , Старший касир</t>
  </si>
  <si>
    <t>1.1.1.36</t>
  </si>
  <si>
    <t>Лук'янюк Андрій Андрійович , Бармен</t>
  </si>
  <si>
    <t>1.1.1.37</t>
  </si>
  <si>
    <t>Луппова Олена Анатоліївна  , Заступник головного бухгалтера</t>
  </si>
  <si>
    <t>1.1.1.38</t>
  </si>
  <si>
    <t>Мазур Олександр Сергійович  , Бармен</t>
  </si>
  <si>
    <t>виконання доп робіт (у зв’язку зі зменшенням численності барменів)</t>
  </si>
  <si>
    <t>1.1.1.39</t>
  </si>
  <si>
    <t>Мальований Валерій Вікторович  , Кіномеханік</t>
  </si>
  <si>
    <t>1.1.1.40</t>
  </si>
  <si>
    <t>Марченко Олена Сергіївна  , Бармен</t>
  </si>
  <si>
    <t>1.1.1.41</t>
  </si>
  <si>
    <t>Матвійчук Руслана Володимирівна  , Старший бармен</t>
  </si>
  <si>
    <t>1.1.1.42</t>
  </si>
  <si>
    <t>Матвійчук Світлана Іванівна  , Контролер квитків</t>
  </si>
  <si>
    <t>1.1.1.43</t>
  </si>
  <si>
    <t>Матрос Наталія Миронівна  , Старший адміністратор кінотеатру</t>
  </si>
  <si>
    <t>1.1.1.44</t>
  </si>
  <si>
    <t>Москалик Наталія Віталіївна  , Касир кінотеатру</t>
  </si>
  <si>
    <t>1.1.1.45</t>
  </si>
  <si>
    <t>Науменко Неоніла Миколаївна  , Контролер квитків</t>
  </si>
  <si>
    <t>1.1.1.46</t>
  </si>
  <si>
    <t>Нечепорук Людмила Миколаївна  , Контролер квитків</t>
  </si>
  <si>
    <t>1.1.1.47</t>
  </si>
  <si>
    <t>Нешта Ірина Анатоліївна  , Старший бармен</t>
  </si>
  <si>
    <t>1.1.1.48</t>
  </si>
  <si>
    <t>Панченко Олена Вікторівна  , Кур'єр</t>
  </si>
  <si>
    <t>1.1.1.49</t>
  </si>
  <si>
    <t>Плисецька Ліана Костянтинівна  , Начальник відділу програм</t>
  </si>
  <si>
    <t>1.1.1.50</t>
  </si>
  <si>
    <t>Погонець Сергій Григорович , Бармен</t>
  </si>
  <si>
    <t>1.1.1.51</t>
  </si>
  <si>
    <t>Подгорна Дарія Сергіївна  , Бармен</t>
  </si>
  <si>
    <t>1.1.1.52</t>
  </si>
  <si>
    <t>Полошко Віктор Васильович  , Адміністратор кінотеатру</t>
  </si>
  <si>
    <t>1.1.1.53</t>
  </si>
  <si>
    <t>Риженко Людмила Василівна  , Прибиральник службових приміщень</t>
  </si>
  <si>
    <t>1.1.1.54</t>
  </si>
  <si>
    <t>Руденко Ксенія Володимирівна  , Прибиральник службових приміщень</t>
  </si>
  <si>
    <t>1.1.1.55</t>
  </si>
  <si>
    <t>Салій Наталія Володимирівна  , Старший касир</t>
  </si>
  <si>
    <t>1.1.1.56</t>
  </si>
  <si>
    <t>Сейтумеров Асан Люманович  , Старший менеджер відділу постачання й транспортного забезпечення</t>
  </si>
  <si>
    <t>1.1.1.57</t>
  </si>
  <si>
    <t>Семенюк Григорій Михайлович  , Контролер квитків</t>
  </si>
  <si>
    <t>1.1.1.58</t>
  </si>
  <si>
    <t>Січкаренко Тетяна Валеріївна  , Адміністратор кінотеатру</t>
  </si>
  <si>
    <t>1.1.1.59</t>
  </si>
  <si>
    <t>Слабоус Вікторія Григорівна  , Контролер квитків</t>
  </si>
  <si>
    <t>1.1.1.60</t>
  </si>
  <si>
    <t>Снігур Катерина Миколаївна  , Бухгалтер</t>
  </si>
  <si>
    <t>1.1.1.61</t>
  </si>
  <si>
    <t>Тарута Катерина Сергіївна  , Президент Товариства</t>
  </si>
  <si>
    <t>1.1.1.62</t>
  </si>
  <si>
    <t>Терещенко Оксана Михайлівна  , Касир кінотеатру</t>
  </si>
  <si>
    <t>1.1.1.63</t>
  </si>
  <si>
    <t>Трейтяк Олена Костянтинівна  , Старший касир</t>
  </si>
  <si>
    <t>1.1.1.64</t>
  </si>
  <si>
    <t>Тремасов Антон Юрійович  , Старший інженер з керування й обслуговування кінообладнання</t>
  </si>
  <si>
    <t>1.1.1.65</t>
  </si>
  <si>
    <t>Турчина Олена Михайлівна  , Контролер квитків</t>
  </si>
  <si>
    <t>1.1.1.66</t>
  </si>
  <si>
    <t>Федоренко Марія Сергіївна  , Бармен</t>
  </si>
  <si>
    <t>1.1.1.67</t>
  </si>
  <si>
    <t>Фурсов Євгеній Вікторович  , Бармен</t>
  </si>
  <si>
    <t>мобілізован до ЗСУ</t>
  </si>
  <si>
    <t>1.1.1.68</t>
  </si>
  <si>
    <t>Холіна Софія Андріївна  , Бармен</t>
  </si>
  <si>
    <t>1.1.1.69</t>
  </si>
  <si>
    <t>Хомченко Людмила Іванівна  , Прибиральник службових приміщень</t>
  </si>
  <si>
    <t>1.1.1.70</t>
  </si>
  <si>
    <t>Чайка Андрій Іванович  , Кіномеханік</t>
  </si>
  <si>
    <t>1.1.1.71</t>
  </si>
  <si>
    <t>Частухін Денис Юрійович  , Бармен</t>
  </si>
  <si>
    <t>1.1.1.72</t>
  </si>
  <si>
    <t>Чепуришкін Олексій Георгійович  , Старший бармен</t>
  </si>
  <si>
    <t>1.1.1.73</t>
  </si>
  <si>
    <t>Черненко Валентина Василівна  , Контролер квитків</t>
  </si>
  <si>
    <t>1.1.1.74</t>
  </si>
  <si>
    <t>Черниш Віталій Вячеславович  , Старший бармен</t>
  </si>
  <si>
    <t>1.1.1.75</t>
  </si>
  <si>
    <t>Чернов Ренат Рашидович  , Начальник відділу розвитку мереж барів</t>
  </si>
  <si>
    <t>1.1.1.76</t>
  </si>
  <si>
    <t>Четверик Наталія Миколаївна  , Касир кінотеатру</t>
  </si>
  <si>
    <t>1.1.1.77</t>
  </si>
  <si>
    <t>Четверик Олена Миколаївна  , Касир кінотеатру</t>
  </si>
  <si>
    <t>1.1.1.78</t>
  </si>
  <si>
    <t>Чиж Олександр Олегович  , Старший інженер з керування й обслуговування кінообладнання</t>
  </si>
  <si>
    <t>1.1.1.79</t>
  </si>
  <si>
    <t>Шаповал Максим Леонідович  , Бармен</t>
  </si>
  <si>
    <t>1.1.1.80</t>
  </si>
  <si>
    <t>Шевченко Сергій Юрійович  , Кіномеханік</t>
  </si>
  <si>
    <t>1.1.1.81</t>
  </si>
  <si>
    <t>Широка Аліна Станіславівна  , Діловод</t>
  </si>
  <si>
    <t>1.1.1.82</t>
  </si>
  <si>
    <t>Широка Ірина Олександрівна  , Бармен</t>
  </si>
  <si>
    <t>1.1.1.83</t>
  </si>
  <si>
    <t>Ястремська Віра Василівна  , Черговий інформаційно-довідкової служби</t>
  </si>
  <si>
    <t>Оплата праці штатних працівників - ТОВ "Кінопремєра" (ЕДРПОУ - 32361447 )</t>
  </si>
  <si>
    <t>1.1.2.1</t>
  </si>
  <si>
    <t>Бегмета Микола Петрович ,  замдиректора по гоподарській частині</t>
  </si>
  <si>
    <t>в межах економіі по статті в цілому</t>
  </si>
  <si>
    <t>1.1.2.2</t>
  </si>
  <si>
    <t>Гарванко Ярослав Михайлович ,  кіномеханік</t>
  </si>
  <si>
    <t>в межах по ФОТ кіномех.</t>
  </si>
  <si>
    <t>1.1.2.3</t>
  </si>
  <si>
    <t>Глущенко Максим Віталійович ,  кіномеханік</t>
  </si>
  <si>
    <t>1.1.2.4</t>
  </si>
  <si>
    <t>Дремлюга Галина Василівна ,  контролер</t>
  </si>
  <si>
    <t>1.1.2.5</t>
  </si>
  <si>
    <t>Дуфенюк Юлія Василівна ,  контролер</t>
  </si>
  <si>
    <t>1.1.2.6</t>
  </si>
  <si>
    <t>Єненко Валерій Володимирович ,  касир</t>
  </si>
  <si>
    <t>1.1.2.7</t>
  </si>
  <si>
    <t>Ільчук Олексій Миколайович ,  контролер</t>
  </si>
  <si>
    <t>1.1.2.8</t>
  </si>
  <si>
    <t>Казмерчук Ігор Андрійович ,  керівник рекламного відділу</t>
  </si>
  <si>
    <t>1.1.2.9</t>
  </si>
  <si>
    <t>Казмерчук Людмила Андріївна ,  директор</t>
  </si>
  <si>
    <t>1.1.2.10</t>
  </si>
  <si>
    <t>Клейнота Леся Романівна ,  касир</t>
  </si>
  <si>
    <t>1.1.2.11</t>
  </si>
  <si>
    <t>Клейнота Наталія Петрівна ,  кухар</t>
  </si>
  <si>
    <t>1.1.2.12</t>
  </si>
  <si>
    <t>Клочанюк Тарас Мирославович ,  кіномеханік</t>
  </si>
  <si>
    <t>1.1.2.13</t>
  </si>
  <si>
    <t>Козарук Василь Дмитрович ,  адміністратор</t>
  </si>
  <si>
    <t>1.1.2.14</t>
  </si>
  <si>
    <t>Куценко Любов Іванівна ,  прибиральниця</t>
  </si>
  <si>
    <t>1.1.2.15</t>
  </si>
  <si>
    <t>Лацко Наталія Василівна ,  прибиральниця</t>
  </si>
  <si>
    <t>1.1.2.16</t>
  </si>
  <si>
    <t>Лисаманко Марія Василівна ,  прибиральниця</t>
  </si>
  <si>
    <t>1.1.2.17</t>
  </si>
  <si>
    <t>Лукащук Світлана Зіновіївна ,  касир</t>
  </si>
  <si>
    <t>1.1.2.18</t>
  </si>
  <si>
    <t>Мигович Уляна Володимирівна ,  прибиральниця</t>
  </si>
  <si>
    <t>1.1.2.19</t>
  </si>
  <si>
    <t>М'якушкін Артем Леонідович ,  кіномеханік</t>
  </si>
  <si>
    <t>1.1.2.20</t>
  </si>
  <si>
    <t>Некрутенко Марія Михайлівна ,  касир</t>
  </si>
  <si>
    <t>1.1.2.21</t>
  </si>
  <si>
    <t>Павленко Павло Аркадійович ,  кіномеханік</t>
  </si>
  <si>
    <t>1.1.2.22</t>
  </si>
  <si>
    <t>Проценко Людмила Володимирівна ,  адміністратор</t>
  </si>
  <si>
    <t>1.1.2.23</t>
  </si>
  <si>
    <t>Пукій Наталія Іллівна ,  головний бухгалтер</t>
  </si>
  <si>
    <t>1.1.2.24</t>
  </si>
  <si>
    <t>Алексеєнко Тетяна Анатоліївна , головний бухгалтер</t>
  </si>
  <si>
    <t>в межах економії по Пукій Н. та статті в цілому</t>
  </si>
  <si>
    <t>1.1.2.25</t>
  </si>
  <si>
    <t>Римик Руслана Михайлівна ,  касир</t>
  </si>
  <si>
    <t>1.1.2.26</t>
  </si>
  <si>
    <t>Ріжко Віталій Васильович ,  системний адміністратор</t>
  </si>
  <si>
    <t>1.1.2.27</t>
  </si>
  <si>
    <t>Ротерман Наталія Романівна ,  кухар</t>
  </si>
  <si>
    <t>1.1.2.28</t>
  </si>
  <si>
    <t>Семанюк Лілія Михайлівна ,  контролер</t>
  </si>
  <si>
    <t>1.1.2.29</t>
  </si>
  <si>
    <t>Сенів Марія Василівна ,  прибиральниця</t>
  </si>
  <si>
    <t>1.1.2.30</t>
  </si>
  <si>
    <t>Сметанюк Марія Миколаївна ,  прибиральниця</t>
  </si>
  <si>
    <t>1.1.2.31</t>
  </si>
  <si>
    <t>Стахів Надія Анатоліївна ,  адміністратор</t>
  </si>
  <si>
    <t>1.1.2.32</t>
  </si>
  <si>
    <t>Чорна Олеся Миронівна ,  касир</t>
  </si>
  <si>
    <t>1.1.2.33</t>
  </si>
  <si>
    <t>Шинкарук Любомир Петрович ,  бармен</t>
  </si>
  <si>
    <t>1.1.2.34</t>
  </si>
  <si>
    <t>Шостак Наталія Григорівна ,  комірник</t>
  </si>
  <si>
    <t>1.1.2.35</t>
  </si>
  <si>
    <t>Якимишин Богдан Михайлович ,  головний інженер</t>
  </si>
  <si>
    <t>Оплата праці штатних працівників - ТОВ "Лінія кіно" (ЕДРПОУ - 32706561 )</t>
  </si>
  <si>
    <t>1.1.3.1</t>
  </si>
  <si>
    <t>Рудаков Олександ Генадійович , Генеральний директор</t>
  </si>
  <si>
    <t>1.1.3.2</t>
  </si>
  <si>
    <t>Матрос Ігор Григорійович , фінансовий директор</t>
  </si>
  <si>
    <r>
      <rPr>
        <b/>
        <sz val="6"/>
        <rFont val="Arial"/>
        <family val="2"/>
        <charset val="204"/>
      </rPr>
      <t>2</t>
    </r>
  </si>
  <si>
    <r>
      <rPr>
        <b/>
        <sz val="6"/>
        <rFont val="Arial"/>
        <family val="2"/>
        <charset val="204"/>
      </rPr>
      <t>Соціальні внески з оплати праці (нарахування ЄСВ)</t>
    </r>
  </si>
  <si>
    <t>2.1.1.</t>
  </si>
  <si>
    <t>Штатні працівники - ТОВ "Кінолайн" (ЕДРПОУ - 42933218 )</t>
  </si>
  <si>
    <t>в межах економії по статті витрат - Соціальні внески</t>
  </si>
  <si>
    <t>2.1.2.</t>
  </si>
  <si>
    <t>Штатні працівники - ТОВ "Кінопремєра" (ЕДРПОУ - 32361447 )</t>
  </si>
  <si>
    <t>2.1.3.</t>
  </si>
  <si>
    <t>Штатні працівники - ТОВ "Лінія кіно" (ЕДРПОУ - 32706561 )</t>
  </si>
  <si>
    <t>в межах економії по статті витрат - Витрати на послуги зв'язку, інтернет, обслуговування сайтів та програмного забезпечення;</t>
  </si>
  <si>
    <t>в межах економії по статті витрат - Електроенергія</t>
  </si>
  <si>
    <t>в межах перевищення по статті витрат - Експлуатаційні витрати</t>
  </si>
  <si>
    <t>4.2.1.</t>
  </si>
  <si>
    <t>Електроенергія - ТОВ "Кінолайн" (ЕДРПОУ - 42933218 ) (к-тр "Магелан")</t>
  </si>
  <si>
    <t>4.2.2.</t>
  </si>
  <si>
    <t>Електроенергія - ТОВ "Кінолайн" (ЕДРПОУ - 42933218 ) (к-тр "Метрополіс")</t>
  </si>
  <si>
    <t>4.2.3.</t>
  </si>
  <si>
    <t>Електроенергія - ТОВ "Кінопремєра" (ЕДРПОУ - 32361447 )</t>
  </si>
  <si>
    <t>в межах економії по статті витрат - Експлуатаційні витрати</t>
  </si>
  <si>
    <t>4.4.1.</t>
  </si>
  <si>
    <t>Експлуатаційні витрати (обслуговування пожежної сигналізації, охоронні послуги, послуги прибирання  - ТОВ "Кінолайн"</t>
  </si>
  <si>
    <t>4.4.2.</t>
  </si>
  <si>
    <t>Експлуатаційні витрати (обслуговування пожежної сигналізації, охоронні послуги, послуги прибирання  - ТОВ "Кінопремєра" (ЕДРПОУ - 32361447 )</t>
  </si>
  <si>
    <t>в межах перевищення по статті витрат - Опалення</t>
  </si>
  <si>
    <r>
      <rPr>
        <b/>
        <sz val="6"/>
        <rFont val="Arial"/>
        <family val="2"/>
        <charset val="204"/>
      </rPr>
      <t>5</t>
    </r>
  </si>
  <si>
    <r>
      <rPr>
        <b/>
        <sz val="6"/>
        <rFont val="Arial"/>
        <family val="2"/>
        <charset val="204"/>
      </rPr>
      <t>Оренда техніки, обладнання та інструменту</t>
    </r>
  </si>
  <si>
    <r>
      <rPr>
        <b/>
        <sz val="6"/>
        <rFont val="Arial"/>
        <family val="2"/>
        <charset val="204"/>
      </rPr>
      <t>6</t>
    </r>
  </si>
  <si>
    <r>
      <rPr>
        <b/>
        <sz val="6"/>
        <rFont val="Arial"/>
        <family val="2"/>
        <charset val="204"/>
      </rPr>
      <t>Матеріальні витрати (за винятком капітальних видатків)</t>
    </r>
  </si>
  <si>
    <r>
      <rPr>
        <b/>
        <sz val="6"/>
        <rFont val="Arial"/>
        <family val="2"/>
        <charset val="204"/>
      </rPr>
      <t>7</t>
    </r>
  </si>
  <si>
    <r>
      <rPr>
        <b/>
        <sz val="6"/>
        <rFont val="Arial"/>
        <family val="2"/>
        <charset val="204"/>
      </rPr>
      <t>Витрати на послуги зв'язку, інтернет, обслуговування сайтів та програмного забезпечення;</t>
    </r>
  </si>
  <si>
    <t>оплата послуг за кошти підприємства, у звязку з затримкою перерахування суми гранту</t>
  </si>
  <si>
    <t>часткова оплата послуг за кошти підприємства, у звязку з затримкою перерахування суми гранту</t>
  </si>
  <si>
    <t>в межах економії по статті</t>
  </si>
  <si>
    <r>
      <rPr>
        <b/>
        <sz val="6"/>
        <rFont val="Arial"/>
        <family val="2"/>
        <charset val="204"/>
      </rPr>
      <t>8</t>
    </r>
  </si>
  <si>
    <r>
      <rPr>
        <b/>
        <sz val="6"/>
        <rFont val="Arial"/>
        <family val="2"/>
        <charset val="204"/>
      </rPr>
      <t>Банківські витрати</t>
    </r>
  </si>
  <si>
    <r>
      <rPr>
        <b/>
        <sz val="6"/>
        <rFont val="Arial"/>
        <family val="2"/>
        <charset val="204"/>
      </rPr>
      <t>9</t>
    </r>
  </si>
  <si>
    <r>
      <rPr>
        <b/>
        <sz val="6"/>
        <rFont val="Arial"/>
        <family val="2"/>
        <charset val="204"/>
      </rPr>
      <t>Інші витрати пов'язані з основною діяльністю організації</t>
    </r>
  </si>
  <si>
    <r>
      <rPr>
        <b/>
        <i/>
        <sz val="6"/>
        <rFont val="Arial"/>
        <family val="2"/>
        <charset val="204"/>
      </rPr>
      <t>Всього по розділу ІІ "Витрати":</t>
    </r>
  </si>
  <si>
    <r>
      <rPr>
        <b/>
        <sz val="6"/>
        <rFont val="Arial"/>
        <family val="2"/>
        <charset val="204"/>
      </rPr>
      <t>0,00</t>
    </r>
  </si>
  <si>
    <t>Генеральний Директор ТОВ "Лінія кіно"</t>
  </si>
  <si>
    <t>О.Г. Рудаков</t>
  </si>
  <si>
    <r>
      <rPr>
        <b/>
        <sz val="6"/>
        <rFont val="Arial"/>
        <family val="2"/>
        <charset val="204"/>
      </rPr>
      <t>Підстаття</t>
    </r>
  </si>
  <si>
    <r>
      <rPr>
        <sz val="6"/>
        <rFont val="Arial"/>
        <family val="2"/>
        <charset val="204"/>
      </rPr>
      <t>місяців</t>
    </r>
  </si>
  <si>
    <r>
      <rPr>
        <b/>
        <sz val="6"/>
        <rFont val="Arial"/>
        <family val="2"/>
        <charset val="204"/>
      </rPr>
      <t>1.2</t>
    </r>
  </si>
  <si>
    <r>
      <rPr>
        <b/>
        <sz val="6"/>
        <rFont val="Arial"/>
        <family val="2"/>
        <charset val="204"/>
      </rPr>
      <t>За договорами ЦПХ</t>
    </r>
  </si>
  <si>
    <r>
      <rPr>
        <b/>
        <sz val="6"/>
        <rFont val="Arial"/>
        <family val="2"/>
        <charset val="204"/>
      </rPr>
      <t>1.3</t>
    </r>
  </si>
  <si>
    <r>
      <rPr>
        <b/>
        <sz val="6"/>
        <rFont val="Arial"/>
        <family val="2"/>
        <charset val="204"/>
      </rPr>
      <t>За договорами з ФОП</t>
    </r>
  </si>
  <si>
    <r>
      <rPr>
        <b/>
        <sz val="6"/>
        <rFont val="Arial"/>
        <family val="2"/>
        <charset val="204"/>
      </rPr>
      <t>Всього по статті 1 "Оплата праці "</t>
    </r>
  </si>
  <si>
    <r>
      <rPr>
        <b/>
        <vertAlign val="superscript"/>
        <sz val="6"/>
        <rFont val="Arial"/>
        <family val="2"/>
        <charset val="204"/>
      </rPr>
      <t>Пункт</t>
    </r>
  </si>
  <si>
    <r>
      <rPr>
        <b/>
        <sz val="6"/>
        <rFont val="Arial"/>
        <family val="2"/>
        <charset val="204"/>
      </rPr>
      <t>2.2</t>
    </r>
  </si>
  <si>
    <r>
      <rPr>
        <sz val="6"/>
        <rFont val="Arial"/>
        <family val="2"/>
        <charset val="204"/>
      </rPr>
      <t>За договорами ЦПХ</t>
    </r>
  </si>
  <si>
    <r>
      <rPr>
        <b/>
        <sz val="6"/>
        <rFont val="Arial"/>
        <family val="2"/>
        <charset val="204"/>
      </rPr>
      <t>Всього по статті 5 "Оренда техніки, обладнання та інструменту"</t>
    </r>
  </si>
  <si>
    <r>
      <rPr>
        <b/>
        <sz val="6"/>
        <rFont val="Arial"/>
        <family val="2"/>
        <charset val="204"/>
      </rPr>
      <t>Всього по статті 6 "Матеріальні витрати (за винятком капітальних видатків)"</t>
    </r>
  </si>
  <si>
    <r>
      <rPr>
        <b/>
        <sz val="6"/>
        <rFont val="Arial"/>
        <family val="2"/>
        <charset val="204"/>
      </rPr>
      <t>7.1</t>
    </r>
  </si>
  <si>
    <r>
      <rPr>
        <sz val="6"/>
        <rFont val="Arial"/>
        <family val="2"/>
        <charset val="204"/>
      </rPr>
      <t>Послуги зв'язку</t>
    </r>
  </si>
  <si>
    <r>
      <rPr>
        <b/>
        <sz val="6"/>
        <rFont val="Arial"/>
        <family val="2"/>
        <charset val="204"/>
      </rPr>
      <t>7.2</t>
    </r>
  </si>
  <si>
    <r>
      <rPr>
        <sz val="6"/>
        <rFont val="Arial"/>
        <family val="2"/>
        <charset val="204"/>
      </rPr>
      <t>Послуги Internet</t>
    </r>
  </si>
  <si>
    <r>
      <rPr>
        <b/>
        <sz val="6"/>
        <rFont val="Arial"/>
        <family val="2"/>
        <charset val="204"/>
      </rPr>
      <t>7.3</t>
    </r>
  </si>
  <si>
    <r>
      <rPr>
        <sz val="6"/>
        <rFont val="Arial"/>
        <family val="2"/>
        <charset val="204"/>
      </rPr>
      <t>Обслуговування сайтів та програмного забезпечення (деталізувати назву послуги)</t>
    </r>
  </si>
  <si>
    <r>
      <rPr>
        <b/>
        <sz val="6"/>
        <rFont val="Arial"/>
        <family val="2"/>
        <charset val="204"/>
      </rPr>
      <t>Всього по статті 7 "Витрати на послуги зв'язку, інтернет, обслуговування програм"</t>
    </r>
  </si>
  <si>
    <r>
      <rPr>
        <b/>
        <sz val="6"/>
        <rFont val="Arial"/>
        <family val="2"/>
        <charset val="204"/>
      </rPr>
      <t>8.1</t>
    </r>
  </si>
  <si>
    <r>
      <rPr>
        <sz val="6"/>
        <rFont val="Arial"/>
        <family val="2"/>
        <charset val="204"/>
      </rPr>
      <t>Банківська комісія за переказ</t>
    </r>
  </si>
  <si>
    <r>
      <rPr>
        <sz val="6"/>
        <rFont val="Arial"/>
        <family val="2"/>
        <charset val="204"/>
      </rPr>
      <t>0,00</t>
    </r>
  </si>
  <si>
    <r>
      <rPr>
        <b/>
        <sz val="6"/>
        <rFont val="Arial"/>
        <family val="2"/>
        <charset val="204"/>
      </rPr>
      <t>8.2</t>
    </r>
  </si>
  <si>
    <r>
      <rPr>
        <sz val="6"/>
        <rFont val="Arial"/>
        <family val="2"/>
        <charset val="204"/>
      </rPr>
      <t>Розрахунково-касове обслуговування</t>
    </r>
  </si>
  <si>
    <r>
      <rPr>
        <b/>
        <sz val="6"/>
        <rFont val="Arial"/>
        <family val="2"/>
        <charset val="204"/>
      </rPr>
      <t>8.3</t>
    </r>
  </si>
  <si>
    <r>
      <rPr>
        <sz val="6"/>
        <rFont val="Arial"/>
        <family val="2"/>
        <charset val="204"/>
      </rPr>
      <t>Інші банківські витрати</t>
    </r>
  </si>
  <si>
    <r>
      <rPr>
        <b/>
        <sz val="6"/>
        <rFont val="Arial"/>
        <family val="2"/>
        <charset val="204"/>
      </rPr>
      <t>Всього по статті 8 "Банківські витрати"</t>
    </r>
  </si>
  <si>
    <r>
      <rPr>
        <b/>
        <sz val="6"/>
        <rFont val="Arial"/>
        <family val="2"/>
        <charset val="204"/>
      </rPr>
      <t>Всього по статті 9 "Інші витрати пов'язані з основною діяльністю організації"</t>
    </r>
  </si>
  <si>
    <r>
      <rPr>
        <b/>
        <sz val="6"/>
        <rFont val="Arial"/>
        <family val="2"/>
        <charset val="204"/>
      </rPr>
      <t>10</t>
    </r>
  </si>
  <si>
    <r>
      <rPr>
        <b/>
        <sz val="6"/>
        <rFont val="Arial"/>
        <family val="2"/>
        <charset val="204"/>
      </rPr>
      <t>Аудиторські послуги</t>
    </r>
  </si>
  <si>
    <r>
      <rPr>
        <b/>
        <sz val="6"/>
        <rFont val="Arial"/>
        <family val="2"/>
        <charset val="204"/>
      </rPr>
      <t>10.1</t>
    </r>
  </si>
  <si>
    <r>
      <rPr>
        <sz val="6"/>
        <rFont val="Arial"/>
        <family val="2"/>
        <charset val="204"/>
      </rPr>
      <t>Аудиторські послуги</t>
    </r>
  </si>
  <si>
    <r>
      <rPr>
        <sz val="6"/>
        <rFont val="Arial"/>
        <family val="2"/>
        <charset val="204"/>
      </rPr>
      <t>НЕ ЗАПОВНЮЄТЬСЯ!</t>
    </r>
  </si>
  <si>
    <r>
      <rPr>
        <b/>
        <sz val="6"/>
        <rFont val="Arial"/>
        <family val="2"/>
        <charset val="204"/>
      </rPr>
      <t>Всього по статті 9 "Аудиторські послуги"</t>
    </r>
  </si>
  <si>
    <r>
      <rPr>
        <b/>
        <sz val="6"/>
        <rFont val="Arial"/>
        <family val="2"/>
        <charset val="204"/>
      </rPr>
      <t>3</t>
    </r>
  </si>
  <si>
    <r>
      <rPr>
        <b/>
        <sz val="6"/>
        <rFont val="Arial"/>
        <family val="2"/>
        <charset val="204"/>
      </rPr>
      <t>Оренда приміщень та земельних ділянок</t>
    </r>
  </si>
  <si>
    <r>
      <rPr>
        <b/>
        <sz val="6"/>
        <rFont val="Arial"/>
        <family val="2"/>
        <charset val="204"/>
      </rPr>
      <t>3.1</t>
    </r>
  </si>
  <si>
    <r>
      <rPr>
        <b/>
        <sz val="10"/>
        <rFont val="Arial"/>
        <family val="2"/>
        <charset val="204"/>
      </rPr>
      <t>Адреса орендованого приміщення</t>
    </r>
    <r>
      <rPr>
        <sz val="10"/>
        <rFont val="Arial"/>
        <family val="2"/>
        <charset val="204"/>
      </rPr>
      <t xml:space="preserve"> 
ТОВ "Кінолайн" (ЕДРПОУ - 42933218 )
</t>
    </r>
    <r>
      <rPr>
        <sz val="8"/>
        <rFont val="Arial"/>
        <family val="2"/>
        <charset val="204"/>
      </rPr>
      <t xml:space="preserve">на 3-му поверсі ТРЦ Малеган (м. Київ, вул. Глушкова, 13-Б) 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957.00 кв. м</t>
    </r>
  </si>
  <si>
    <r>
      <rPr>
        <b/>
        <sz val="6"/>
        <rFont val="Arial"/>
        <family val="2"/>
        <charset val="204"/>
      </rPr>
      <t>3.2</t>
    </r>
  </si>
  <si>
    <r>
      <rPr>
        <b/>
        <sz val="10"/>
        <rFont val="Arial"/>
        <family val="2"/>
        <charset val="204"/>
      </rPr>
      <t>Адреса орендованого приміщення</t>
    </r>
    <r>
      <rPr>
        <sz val="10"/>
        <rFont val="Arial"/>
        <family val="2"/>
        <charset val="204"/>
      </rPr>
      <t xml:space="preserve"> 
ТОВ "Кінолайн" (ЕДРПОУ - 42933218 )
</t>
    </r>
    <r>
      <rPr>
        <sz val="8"/>
        <rFont val="Arial"/>
        <family val="2"/>
        <charset val="204"/>
      </rPr>
      <t>4-му поверсі ТРЦ Метрополіс (м. Київ, вул. Маліновського, 12а)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1367.39 кв. м</t>
    </r>
  </si>
  <si>
    <r>
      <rPr>
        <b/>
        <sz val="6"/>
        <rFont val="Arial"/>
        <family val="2"/>
        <charset val="204"/>
      </rPr>
      <t>Всього по статті 3 "Оренда приміщень та земельних ділянок"</t>
    </r>
  </si>
  <si>
    <r>
      <rPr>
        <b/>
        <sz val="6"/>
        <rFont val="Arial"/>
        <family val="2"/>
        <charset val="204"/>
      </rPr>
      <t>4</t>
    </r>
  </si>
  <si>
    <r>
      <rPr>
        <b/>
        <sz val="6"/>
        <rFont val="Arial"/>
        <family val="2"/>
        <charset val="204"/>
      </rPr>
      <t>Експлуатаційні витрати на утримання приміщень та комунальні послуги</t>
    </r>
  </si>
  <si>
    <r>
      <rPr>
        <b/>
        <sz val="6"/>
        <rFont val="Arial"/>
        <family val="2"/>
        <charset val="204"/>
      </rPr>
      <t>4.1</t>
    </r>
  </si>
  <si>
    <r>
      <rPr>
        <sz val="6"/>
        <rFont val="Arial"/>
        <family val="2"/>
        <charset val="204"/>
      </rPr>
      <t>Водопостачання</t>
    </r>
  </si>
  <si>
    <r>
      <rPr>
        <b/>
        <sz val="6"/>
        <rFont val="Arial"/>
        <family val="2"/>
        <charset val="204"/>
      </rPr>
      <t>4.2</t>
    </r>
  </si>
  <si>
    <r>
      <rPr>
        <sz val="6"/>
        <rFont val="Arial"/>
        <family val="2"/>
        <charset val="204"/>
      </rPr>
      <t>Електроенергія</t>
    </r>
  </si>
  <si>
    <r>
      <rPr>
        <vertAlign val="superscript"/>
        <sz val="6"/>
        <rFont val="Arial"/>
        <family val="2"/>
        <charset val="204"/>
      </rPr>
      <t>Пункт</t>
    </r>
  </si>
  <si>
    <r>
      <rPr>
        <b/>
        <sz val="6"/>
        <rFont val="Arial"/>
        <family val="2"/>
        <charset val="204"/>
      </rPr>
      <t>4.3</t>
    </r>
  </si>
  <si>
    <r>
      <t xml:space="preserve">Опалення - </t>
    </r>
    <r>
      <rPr>
        <sz val="10"/>
        <rFont val="Arial"/>
        <family val="2"/>
        <charset val="204"/>
      </rPr>
      <t>ТОВ "Кінопремєра" (ЕДРПОУ - 32361447 )</t>
    </r>
  </si>
  <si>
    <r>
      <rPr>
        <b/>
        <sz val="6"/>
        <rFont val="Arial"/>
        <family val="2"/>
        <charset val="204"/>
      </rPr>
      <t>Пункт</t>
    </r>
  </si>
  <si>
    <r>
      <rPr>
        <b/>
        <sz val="6"/>
        <rFont val="Arial"/>
        <family val="2"/>
        <charset val="204"/>
      </rPr>
      <t>4.4</t>
    </r>
  </si>
  <si>
    <r>
      <rPr>
        <sz val="6"/>
        <rFont val="Arial"/>
        <family val="2"/>
        <charset val="204"/>
      </rPr>
      <t>Експлуатаційні витрати (обслуговування пожежної сигналізації, охоронні послуги, послуги прибирання</t>
    </r>
  </si>
  <si>
    <r>
      <rPr>
        <b/>
        <sz val="6"/>
        <rFont val="Arial"/>
        <family val="2"/>
        <charset val="204"/>
      </rPr>
      <t>Всього по статті 4 "Експлуатаційні витрати на утримання приміщень та комунальні послуги"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</si>
</sst>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"/>
    <numFmt numFmtId="165" formatCode="#,##0.00_ ;\-#,##0.00\ "/>
  </numFmts>
  <fonts count="16" x14ac:knownFonts="1">
    <font>
      <sz val="11"/>
      <color theme="1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i/>
      <sz val="6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name val="Arial"/>
      <family val="2"/>
      <charset val="204"/>
    </font>
    <font>
      <b/>
      <vertAlign val="superscript"/>
      <sz val="6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 applyFont="1" applyAlignment="1"/>
    <xf numFmtId="0" fontId="2" fillId="0" borderId="0" xfId="1" applyFont="1" applyAlignment="1"/>
    <xf numFmtId="0" fontId="4" fillId="0" borderId="0" xfId="1" applyFont="1" applyBorder="1" applyAlignment="1">
      <alignment vertical="top"/>
    </xf>
    <xf numFmtId="0" fontId="2" fillId="0" borderId="0" xfId="1" applyFont="1"/>
    <xf numFmtId="0" fontId="2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vertical="top" wrapText="1"/>
    </xf>
    <xf numFmtId="0" fontId="3" fillId="0" borderId="0" xfId="1" applyFont="1" applyAlignment="1">
      <alignment wrapText="1"/>
    </xf>
    <xf numFmtId="0" fontId="4" fillId="3" borderId="23" xfId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164" fontId="5" fillId="4" borderId="26" xfId="1" applyNumberFormat="1" applyFont="1" applyFill="1" applyBorder="1" applyAlignment="1">
      <alignment vertical="center" wrapText="1"/>
    </xf>
    <xf numFmtId="164" fontId="5" fillId="4" borderId="14" xfId="1" applyNumberFormat="1" applyFont="1" applyFill="1" applyBorder="1" applyAlignment="1">
      <alignment horizontal="left" vertical="center" wrapText="1"/>
    </xf>
    <xf numFmtId="164" fontId="5" fillId="4" borderId="14" xfId="1" applyNumberFormat="1" applyFont="1" applyFill="1" applyBorder="1" applyAlignment="1">
      <alignment vertical="center" wrapText="1"/>
    </xf>
    <xf numFmtId="164" fontId="5" fillId="4" borderId="14" xfId="1" applyNumberFormat="1" applyFont="1" applyFill="1" applyBorder="1" applyAlignment="1">
      <alignment horizontal="right" vertical="center" wrapText="1"/>
    </xf>
    <xf numFmtId="164" fontId="5" fillId="4" borderId="27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vertical="top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 wrapText="1"/>
    </xf>
    <xf numFmtId="3" fontId="9" fillId="0" borderId="0" xfId="1" applyNumberFormat="1" applyFont="1" applyAlignment="1">
      <alignment wrapText="1"/>
    </xf>
    <xf numFmtId="0" fontId="9" fillId="0" borderId="0" xfId="1" applyFont="1" applyAlignment="1"/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5" fillId="2" borderId="23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top" wrapText="1"/>
    </xf>
    <xf numFmtId="0" fontId="4" fillId="3" borderId="25" xfId="1" applyFont="1" applyFill="1" applyBorder="1" applyAlignment="1">
      <alignment horizontal="right" vertical="top" wrapText="1"/>
    </xf>
    <xf numFmtId="165" fontId="5" fillId="4" borderId="14" xfId="1" applyNumberFormat="1" applyFont="1" applyFill="1" applyBorder="1" applyAlignment="1">
      <alignment horizontal="right" vertical="center" wrapText="1"/>
    </xf>
    <xf numFmtId="164" fontId="11" fillId="3" borderId="8" xfId="1" applyNumberFormat="1" applyFont="1" applyFill="1" applyBorder="1" applyAlignment="1">
      <alignment vertical="top" wrapText="1"/>
    </xf>
    <xf numFmtId="164" fontId="11" fillId="3" borderId="8" xfId="1" applyNumberFormat="1" applyFont="1" applyFill="1" applyBorder="1" applyAlignment="1">
      <alignment horizontal="right" vertical="top" wrapText="1"/>
    </xf>
    <xf numFmtId="165" fontId="11" fillId="3" borderId="8" xfId="1" applyNumberFormat="1" applyFont="1" applyFill="1" applyBorder="1" applyAlignment="1">
      <alignment horizontal="right" vertical="top" wrapText="1"/>
    </xf>
    <xf numFmtId="164" fontId="11" fillId="3" borderId="27" xfId="1" applyNumberFormat="1" applyFont="1" applyFill="1" applyBorder="1" applyAlignment="1">
      <alignment horizontal="right" vertical="top" wrapText="1"/>
    </xf>
    <xf numFmtId="0" fontId="2" fillId="0" borderId="3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right" vertical="top" wrapText="1"/>
    </xf>
    <xf numFmtId="0" fontId="2" fillId="0" borderId="32" xfId="1" applyFont="1" applyBorder="1" applyAlignment="1">
      <alignment horizontal="right" vertical="top" wrapText="1"/>
    </xf>
    <xf numFmtId="164" fontId="5" fillId="0" borderId="4" xfId="1" applyNumberFormat="1" applyFont="1" applyBorder="1" applyAlignment="1">
      <alignment vertical="top"/>
    </xf>
    <xf numFmtId="49" fontId="5" fillId="0" borderId="6" xfId="1" applyNumberFormat="1" applyFont="1" applyBorder="1" applyAlignment="1">
      <alignment horizontal="left" vertical="top"/>
    </xf>
    <xf numFmtId="164" fontId="2" fillId="0" borderId="5" xfId="1" applyNumberFormat="1" applyFont="1" applyBorder="1" applyAlignment="1">
      <alignment vertical="top"/>
    </xf>
    <xf numFmtId="164" fontId="2" fillId="0" borderId="4" xfId="1" applyNumberFormat="1" applyFont="1" applyBorder="1" applyAlignment="1">
      <alignment vertical="top" wrapText="1"/>
    </xf>
    <xf numFmtId="164" fontId="5" fillId="0" borderId="4" xfId="1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4" fontId="2" fillId="0" borderId="4" xfId="1" applyNumberFormat="1" applyFont="1" applyBorder="1" applyAlignment="1">
      <alignment horizontal="right" vertical="top" wrapText="1"/>
    </xf>
    <xf numFmtId="164" fontId="5" fillId="0" borderId="33" xfId="1" applyNumberFormat="1" applyFont="1" applyBorder="1" applyAlignment="1">
      <alignment horizontal="right" vertical="top" wrapText="1"/>
    </xf>
    <xf numFmtId="164" fontId="2" fillId="0" borderId="33" xfId="1" applyNumberFormat="1" applyFont="1" applyBorder="1" applyAlignment="1">
      <alignment horizontal="right" vertical="top" wrapText="1"/>
    </xf>
    <xf numFmtId="49" fontId="5" fillId="4" borderId="14" xfId="1" applyNumberFormat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4" borderId="14" xfId="1" applyNumberFormat="1" applyFont="1" applyFill="1" applyBorder="1" applyAlignment="1">
      <alignment vertical="center" wrapText="1"/>
    </xf>
    <xf numFmtId="164" fontId="5" fillId="0" borderId="34" xfId="1" applyNumberFormat="1" applyFont="1" applyBorder="1" applyAlignment="1">
      <alignment vertical="top" wrapText="1"/>
    </xf>
    <xf numFmtId="164" fontId="5" fillId="0" borderId="4" xfId="1" applyNumberFormat="1" applyFont="1" applyBorder="1" applyAlignment="1">
      <alignment vertical="top" wrapText="1"/>
    </xf>
    <xf numFmtId="164" fontId="5" fillId="5" borderId="8" xfId="1" applyNumberFormat="1" applyFont="1" applyFill="1" applyBorder="1" applyAlignment="1">
      <alignment vertical="center" wrapText="1"/>
    </xf>
    <xf numFmtId="164" fontId="5" fillId="5" borderId="8" xfId="1" applyNumberFormat="1" applyFont="1" applyFill="1" applyBorder="1" applyAlignment="1">
      <alignment horizontal="right" vertical="center" wrapText="1"/>
    </xf>
    <xf numFmtId="165" fontId="5" fillId="5" borderId="8" xfId="1" applyNumberFormat="1" applyFont="1" applyFill="1" applyBorder="1" applyAlignment="1">
      <alignment horizontal="right" vertical="center" wrapText="1"/>
    </xf>
    <xf numFmtId="164" fontId="5" fillId="5" borderId="27" xfId="1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5" fillId="0" borderId="6" xfId="1" applyNumberFormat="1" applyFont="1" applyBorder="1" applyAlignment="1">
      <alignment horizontal="left" vertical="top"/>
    </xf>
    <xf numFmtId="164" fontId="2" fillId="0" borderId="33" xfId="1" applyNumberFormat="1" applyFont="1" applyBorder="1" applyAlignment="1">
      <alignment horizontal="left" vertical="top" wrapText="1"/>
    </xf>
    <xf numFmtId="164" fontId="5" fillId="0" borderId="34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left" vertical="top"/>
    </xf>
    <xf numFmtId="164" fontId="5" fillId="0" borderId="4" xfId="1" applyNumberFormat="1" applyFont="1" applyFill="1" applyBorder="1" applyAlignment="1">
      <alignment vertical="top" wrapText="1"/>
    </xf>
    <xf numFmtId="164" fontId="5" fillId="0" borderId="4" xfId="1" applyNumberFormat="1" applyFont="1" applyFill="1" applyBorder="1" applyAlignment="1">
      <alignment horizontal="right" vertical="top" wrapText="1"/>
    </xf>
    <xf numFmtId="165" fontId="5" fillId="0" borderId="4" xfId="1" applyNumberFormat="1" applyFont="1" applyFill="1" applyBorder="1" applyAlignment="1">
      <alignment horizontal="right" vertical="top" wrapText="1"/>
    </xf>
    <xf numFmtId="164" fontId="5" fillId="0" borderId="33" xfId="1" applyNumberFormat="1" applyFont="1" applyFill="1" applyBorder="1" applyAlignment="1">
      <alignment horizontal="right" vertical="top" wrapText="1"/>
    </xf>
    <xf numFmtId="0" fontId="2" fillId="0" borderId="0" xfId="1" applyFont="1" applyFill="1" applyAlignment="1">
      <alignment wrapText="1"/>
    </xf>
    <xf numFmtId="164" fontId="5" fillId="0" borderId="4" xfId="1" applyNumberFormat="1" applyFont="1" applyBorder="1" applyAlignment="1">
      <alignment horizontal="left" vertical="top" wrapText="1"/>
    </xf>
    <xf numFmtId="4" fontId="5" fillId="5" borderId="8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top" wrapText="1"/>
    </xf>
    <xf numFmtId="165" fontId="5" fillId="5" borderId="27" xfId="1" applyNumberFormat="1" applyFont="1" applyFill="1" applyBorder="1" applyAlignment="1">
      <alignment horizontal="right" vertical="center" wrapText="1"/>
    </xf>
    <xf numFmtId="164" fontId="11" fillId="3" borderId="35" xfId="1" applyNumberFormat="1" applyFont="1" applyFill="1" applyBorder="1" applyAlignment="1">
      <alignment vertical="top" wrapText="1"/>
    </xf>
    <xf numFmtId="164" fontId="11" fillId="3" borderId="35" xfId="1" applyNumberFormat="1" applyFont="1" applyFill="1" applyBorder="1" applyAlignment="1">
      <alignment horizontal="right" vertical="top" wrapText="1"/>
    </xf>
    <xf numFmtId="165" fontId="11" fillId="3" borderId="35" xfId="1" applyNumberFormat="1" applyFont="1" applyFill="1" applyBorder="1" applyAlignment="1">
      <alignment horizontal="right" vertical="top" wrapText="1"/>
    </xf>
    <xf numFmtId="164" fontId="11" fillId="3" borderId="36" xfId="1" applyNumberFormat="1" applyFont="1" applyFill="1" applyBorder="1" applyAlignment="1">
      <alignment horizontal="right" vertical="top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5" fillId="0" borderId="12" xfId="1" applyFont="1" applyBorder="1" applyAlignment="1">
      <alignment wrapText="1"/>
    </xf>
    <xf numFmtId="3" fontId="5" fillId="0" borderId="12" xfId="1" applyNumberFormat="1" applyFont="1" applyBorder="1" applyAlignment="1">
      <alignment wrapText="1"/>
    </xf>
    <xf numFmtId="0" fontId="5" fillId="0" borderId="12" xfId="1" applyFont="1" applyBorder="1" applyAlignment="1"/>
    <xf numFmtId="0" fontId="10" fillId="0" borderId="0" xfId="1" applyFont="1" applyAlignment="1">
      <alignment wrapText="1"/>
    </xf>
    <xf numFmtId="0" fontId="10" fillId="0" borderId="0" xfId="1" applyFont="1" applyAlignment="1"/>
    <xf numFmtId="0" fontId="13" fillId="0" borderId="0" xfId="1" applyFont="1" applyAlignment="1"/>
    <xf numFmtId="0" fontId="2" fillId="0" borderId="0" xfId="1" applyFont="1" applyAlignment="1">
      <alignment horizontal="center" wrapText="1"/>
    </xf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horizontal="right" wrapText="1"/>
    </xf>
    <xf numFmtId="164" fontId="5" fillId="4" borderId="26" xfId="1" applyNumberFormat="1" applyFont="1" applyFill="1" applyBorder="1" applyAlignment="1">
      <alignment vertical="top" wrapText="1"/>
    </xf>
    <xf numFmtId="49" fontId="5" fillId="4" borderId="14" xfId="1" applyNumberFormat="1" applyFont="1" applyFill="1" applyBorder="1" applyAlignment="1">
      <alignment vertical="top" wrapText="1"/>
    </xf>
    <xf numFmtId="164" fontId="5" fillId="4" borderId="14" xfId="1" applyNumberFormat="1" applyFont="1" applyFill="1" applyBorder="1" applyAlignment="1">
      <alignment vertical="top" wrapText="1"/>
    </xf>
    <xf numFmtId="164" fontId="5" fillId="4" borderId="14" xfId="1" applyNumberFormat="1" applyFont="1" applyFill="1" applyBorder="1" applyAlignment="1">
      <alignment horizontal="right" vertical="top" wrapText="1"/>
    </xf>
    <xf numFmtId="165" fontId="5" fillId="4" borderId="14" xfId="1" applyNumberFormat="1" applyFont="1" applyFill="1" applyBorder="1" applyAlignment="1">
      <alignment horizontal="right" vertical="top" wrapText="1"/>
    </xf>
    <xf numFmtId="164" fontId="2" fillId="4" borderId="27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4" xfId="1" applyNumberFormat="1" applyFont="1" applyBorder="1" applyAlignment="1">
      <alignment vertical="top" wrapText="1"/>
    </xf>
    <xf numFmtId="164" fontId="2" fillId="5" borderId="27" xfId="1" applyNumberFormat="1" applyFont="1" applyFill="1" applyBorder="1" applyAlignment="1">
      <alignment horizontal="left" vertical="center" wrapText="1"/>
    </xf>
    <xf numFmtId="165" fontId="2" fillId="0" borderId="33" xfId="1" applyNumberFormat="1" applyFont="1" applyBorder="1" applyAlignment="1">
      <alignment horizontal="left" vertical="top" wrapText="1"/>
    </xf>
    <xf numFmtId="164" fontId="2" fillId="0" borderId="34" xfId="1" applyNumberFormat="1" applyFont="1" applyBorder="1" applyAlignment="1">
      <alignment vertical="top" wrapText="1"/>
    </xf>
    <xf numFmtId="165" fontId="2" fillId="0" borderId="4" xfId="1" applyNumberFormat="1" applyFont="1" applyBorder="1" applyAlignment="1">
      <alignment horizontal="right" vertical="top" wrapText="1"/>
    </xf>
    <xf numFmtId="165" fontId="2" fillId="0" borderId="4" xfId="1" applyNumberFormat="1" applyFont="1" applyFill="1" applyBorder="1" applyAlignment="1">
      <alignment horizontal="right" vertical="top" wrapText="1"/>
    </xf>
    <xf numFmtId="165" fontId="2" fillId="0" borderId="33" xfId="1" applyNumberFormat="1" applyFont="1" applyBorder="1" applyAlignment="1">
      <alignment horizontal="right" vertical="top" wrapText="1"/>
    </xf>
    <xf numFmtId="164" fontId="2" fillId="0" borderId="34" xfId="1" applyNumberFormat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vertical="top" wrapText="1"/>
    </xf>
    <xf numFmtId="165" fontId="2" fillId="0" borderId="33" xfId="1" applyNumberFormat="1" applyFont="1" applyFill="1" applyBorder="1" applyAlignment="1">
      <alignment horizontal="right" vertical="top" wrapText="1"/>
    </xf>
    <xf numFmtId="0" fontId="5" fillId="0" borderId="4" xfId="1" applyNumberFormat="1" applyFont="1" applyBorder="1" applyAlignment="1">
      <alignment vertical="top" wrapText="1"/>
    </xf>
    <xf numFmtId="165" fontId="2" fillId="0" borderId="33" xfId="1" applyNumberFormat="1" applyFont="1" applyFill="1" applyBorder="1" applyAlignment="1">
      <alignment horizontal="left" vertical="top" wrapText="1"/>
    </xf>
    <xf numFmtId="4" fontId="5" fillId="5" borderId="8" xfId="1" applyNumberFormat="1" applyFont="1" applyFill="1" applyBorder="1" applyAlignment="1">
      <alignment vertical="center" wrapText="1"/>
    </xf>
    <xf numFmtId="4" fontId="5" fillId="5" borderId="27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Alignment="1">
      <alignment wrapText="1"/>
    </xf>
    <xf numFmtId="164" fontId="5" fillId="5" borderId="26" xfId="1" applyNumberFormat="1" applyFont="1" applyFill="1" applyBorder="1" applyAlignment="1">
      <alignment horizontal="left" vertical="center" wrapText="1"/>
    </xf>
    <xf numFmtId="164" fontId="5" fillId="5" borderId="15" xfId="1" applyNumberFormat="1" applyFont="1" applyFill="1" applyBorder="1" applyAlignment="1">
      <alignment horizontal="left" vertical="center" wrapText="1"/>
    </xf>
    <xf numFmtId="164" fontId="5" fillId="5" borderId="13" xfId="1" applyNumberFormat="1" applyFont="1" applyFill="1" applyBorder="1" applyAlignment="1">
      <alignment horizontal="left" vertical="center" wrapText="1"/>
    </xf>
    <xf numFmtId="164" fontId="11" fillId="3" borderId="28" xfId="1" applyNumberFormat="1" applyFont="1" applyFill="1" applyBorder="1" applyAlignment="1">
      <alignment horizontal="left" vertical="top" wrapText="1"/>
    </xf>
    <xf numFmtId="164" fontId="11" fillId="3" borderId="29" xfId="1" applyNumberFormat="1" applyFont="1" applyFill="1" applyBorder="1" applyAlignment="1">
      <alignment horizontal="left" vertical="top" wrapText="1"/>
    </xf>
    <xf numFmtId="164" fontId="11" fillId="3" borderId="30" xfId="1" applyNumberFormat="1" applyFont="1" applyFill="1" applyBorder="1" applyAlignment="1">
      <alignment horizontal="left" vertical="top" wrapText="1"/>
    </xf>
    <xf numFmtId="3" fontId="2" fillId="0" borderId="16" xfId="1" applyNumberFormat="1" applyFont="1" applyBorder="1" applyAlignment="1">
      <alignment horizontal="center" wrapText="1"/>
    </xf>
    <xf numFmtId="0" fontId="1" fillId="0" borderId="16" xfId="1" applyFont="1" applyBorder="1"/>
    <xf numFmtId="164" fontId="5" fillId="0" borderId="9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top" wrapText="1"/>
    </xf>
    <xf numFmtId="164" fontId="5" fillId="0" borderId="15" xfId="1" applyNumberFormat="1" applyFont="1" applyBorder="1" applyAlignment="1">
      <alignment horizontal="center" vertical="top" wrapText="1"/>
    </xf>
    <xf numFmtId="164" fontId="5" fillId="0" borderId="13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0" fontId="2" fillId="0" borderId="17" xfId="1" applyFont="1" applyBorder="1" applyAlignment="1">
      <alignment horizontal="left" vertical="top"/>
    </xf>
    <xf numFmtId="0" fontId="2" fillId="0" borderId="21" xfId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 indent="3"/>
    </xf>
    <xf numFmtId="0" fontId="2" fillId="0" borderId="21" xfId="1" applyFont="1" applyBorder="1" applyAlignment="1">
      <alignment horizontal="left" vertical="top" indent="3"/>
    </xf>
    <xf numFmtId="0" fontId="2" fillId="0" borderId="1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1128033</xdr:colOff>
      <xdr:row>0</xdr:row>
      <xdr:rowOff>0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15608" y="0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1"/>
  <sheetViews>
    <sheetView tabSelected="1" topLeftCell="A115" zoomScale="70" zoomScaleNormal="70" workbookViewId="0"/>
  </sheetViews>
  <sheetFormatPr defaultRowHeight="12.75" x14ac:dyDescent="0.2"/>
  <cols>
    <col min="1" max="1" width="10.375" style="3" customWidth="1"/>
    <col min="2" max="2" width="8.875" style="3" customWidth="1"/>
    <col min="3" max="3" width="43.25" style="3" customWidth="1"/>
    <col min="4" max="4" width="10.375" style="3" customWidth="1"/>
    <col min="5" max="5" width="9.125" style="3" customWidth="1"/>
    <col min="6" max="6" width="6.75" style="3" customWidth="1"/>
    <col min="7" max="7" width="11.875" style="3" customWidth="1"/>
    <col min="8" max="8" width="10.875" style="3" customWidth="1"/>
    <col min="9" max="9" width="7.875" style="3" customWidth="1"/>
    <col min="10" max="10" width="11.875" style="3" customWidth="1"/>
    <col min="11" max="11" width="11.75" style="3" customWidth="1"/>
    <col min="12" max="12" width="14.125" style="3" customWidth="1"/>
    <col min="13" max="13" width="14.5" style="3" customWidth="1"/>
    <col min="14" max="14" width="10.75" style="3" customWidth="1"/>
    <col min="15" max="15" width="13" style="3" customWidth="1"/>
    <col min="16" max="16" width="15.125" style="3" customWidth="1"/>
    <col min="17" max="17" width="17.5" style="3" customWidth="1"/>
    <col min="18" max="18" width="15.625" style="3" customWidth="1"/>
    <col min="19" max="19" width="17.25" style="3" customWidth="1"/>
    <col min="20" max="20" width="20.625" style="3" customWidth="1"/>
    <col min="21" max="16384" width="9" style="3"/>
  </cols>
  <sheetData>
    <row r="1" spans="1:32" s="1" customFormat="1" ht="15" x14ac:dyDescent="0.25">
      <c r="A1" s="17"/>
      <c r="B1" s="18"/>
      <c r="C1" s="17"/>
      <c r="D1" s="17"/>
      <c r="E1" s="19"/>
      <c r="F1" s="17"/>
      <c r="G1" s="17"/>
      <c r="H1" s="19"/>
      <c r="I1" s="17"/>
      <c r="J1" s="17"/>
      <c r="K1" s="17"/>
      <c r="L1" s="17"/>
      <c r="M1" s="17"/>
      <c r="N1" s="17"/>
      <c r="O1" s="2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2" s="1" customFormat="1" ht="15" x14ac:dyDescent="0.25">
      <c r="A2" s="17"/>
      <c r="B2" s="18"/>
      <c r="C2" s="21" t="s">
        <v>17</v>
      </c>
      <c r="D2" s="17"/>
      <c r="E2" s="19"/>
      <c r="F2" s="17"/>
      <c r="G2" s="17"/>
      <c r="H2" s="19"/>
      <c r="I2" s="17"/>
      <c r="J2" s="17"/>
      <c r="K2" s="17"/>
      <c r="L2" s="17"/>
      <c r="M2" s="17"/>
      <c r="N2" s="17"/>
      <c r="O2" s="20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2" s="1" customFormat="1" ht="15" x14ac:dyDescent="0.25">
      <c r="A3" s="17"/>
      <c r="B3" s="18"/>
      <c r="C3" s="22" t="s">
        <v>0</v>
      </c>
      <c r="D3" s="17"/>
      <c r="E3" s="19"/>
      <c r="F3" s="17"/>
      <c r="G3" s="17"/>
      <c r="H3" s="19"/>
      <c r="I3" s="17"/>
      <c r="J3" s="17"/>
      <c r="K3" s="17"/>
      <c r="L3" s="17"/>
      <c r="M3" s="17"/>
      <c r="N3" s="17"/>
      <c r="O3" s="20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32" s="1" customFormat="1" ht="15" x14ac:dyDescent="0.25">
      <c r="A4" s="17"/>
      <c r="B4" s="18"/>
      <c r="C4" s="22" t="s">
        <v>18</v>
      </c>
      <c r="D4" s="17"/>
      <c r="E4" s="19"/>
      <c r="F4" s="17"/>
      <c r="G4" s="17"/>
      <c r="H4" s="19"/>
      <c r="I4" s="17"/>
      <c r="J4" s="17"/>
      <c r="K4" s="17"/>
      <c r="L4" s="17"/>
      <c r="M4" s="17"/>
      <c r="N4" s="17"/>
      <c r="O4" s="20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32" s="1" customFormat="1" ht="15" x14ac:dyDescent="0.25">
      <c r="A5" s="17"/>
      <c r="B5" s="18"/>
      <c r="C5" s="17"/>
      <c r="D5" s="17"/>
      <c r="E5" s="19"/>
      <c r="F5" s="17"/>
      <c r="G5" s="17"/>
      <c r="H5" s="19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2" s="1" customFormat="1" ht="15" x14ac:dyDescent="0.25">
      <c r="A6" s="17"/>
      <c r="B6" s="18"/>
      <c r="C6" s="17"/>
      <c r="D6" s="17"/>
      <c r="E6" s="19"/>
      <c r="F6" s="17"/>
      <c r="G6" s="17"/>
      <c r="H6" s="19"/>
      <c r="I6" s="17"/>
      <c r="J6" s="17"/>
      <c r="K6" s="17"/>
      <c r="L6" s="17"/>
      <c r="M6" s="17"/>
      <c r="N6" s="17"/>
      <c r="O6" s="20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2" s="1" customFormat="1" ht="15" x14ac:dyDescent="0.25">
      <c r="A7" s="17"/>
      <c r="B7" s="18"/>
      <c r="C7" s="17"/>
      <c r="D7" s="17"/>
      <c r="E7" s="19"/>
      <c r="F7" s="17"/>
      <c r="G7" s="17"/>
      <c r="H7" s="19"/>
      <c r="I7" s="17"/>
      <c r="J7" s="17"/>
      <c r="K7" s="17"/>
      <c r="L7" s="17"/>
      <c r="M7" s="17"/>
      <c r="N7" s="17"/>
      <c r="O7" s="2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2" s="1" customFormat="1" ht="15" x14ac:dyDescent="0.25">
      <c r="A8" s="17"/>
      <c r="B8" s="18"/>
      <c r="C8" s="17"/>
      <c r="D8" s="17"/>
      <c r="E8" s="19"/>
      <c r="F8" s="17"/>
      <c r="G8" s="17"/>
      <c r="H8" s="19"/>
      <c r="I8" s="17"/>
      <c r="J8" s="17"/>
      <c r="K8" s="17"/>
      <c r="L8" s="17"/>
      <c r="M8" s="17"/>
      <c r="N8" s="17"/>
      <c r="O8" s="20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1" customFormat="1" ht="15" x14ac:dyDescent="0.25">
      <c r="A9" s="17"/>
      <c r="B9" s="18"/>
      <c r="C9" s="17"/>
      <c r="D9" s="17"/>
      <c r="E9" s="19"/>
      <c r="F9" s="17"/>
      <c r="G9" s="17"/>
      <c r="H9" s="19"/>
      <c r="I9" s="17"/>
      <c r="J9" s="17"/>
      <c r="K9" s="17"/>
      <c r="L9" s="17"/>
      <c r="M9" s="17"/>
      <c r="N9" s="17"/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1" customFormat="1" ht="15" x14ac:dyDescent="0.25">
      <c r="A10" s="123" t="s">
        <v>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.75" x14ac:dyDescent="0.2">
      <c r="A11" s="123" t="s">
        <v>19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3" spans="1:32" ht="15.75" x14ac:dyDescent="0.2">
      <c r="A13" s="2" t="s">
        <v>20</v>
      </c>
    </row>
    <row r="15" spans="1:32" ht="51.75" customHeight="1" thickBot="1" x14ac:dyDescent="0.25">
      <c r="A15" s="124"/>
      <c r="B15" s="124" t="s">
        <v>21</v>
      </c>
      <c r="C15" s="126" t="s">
        <v>22</v>
      </c>
      <c r="D15" s="128" t="s">
        <v>23</v>
      </c>
      <c r="E15" s="130" t="s">
        <v>24</v>
      </c>
      <c r="F15" s="131"/>
      <c r="G15" s="132"/>
      <c r="H15" s="130" t="s">
        <v>25</v>
      </c>
      <c r="I15" s="131"/>
      <c r="J15" s="132"/>
      <c r="K15" s="130" t="s">
        <v>26</v>
      </c>
      <c r="L15" s="131"/>
      <c r="M15" s="132"/>
      <c r="N15" s="130" t="s">
        <v>27</v>
      </c>
      <c r="O15" s="131"/>
      <c r="P15" s="132"/>
      <c r="Q15" s="130" t="s">
        <v>28</v>
      </c>
      <c r="R15" s="131"/>
      <c r="S15" s="132"/>
      <c r="T15" s="128" t="s">
        <v>29</v>
      </c>
    </row>
    <row r="16" spans="1:32" ht="39" thickBot="1" x14ac:dyDescent="0.25">
      <c r="A16" s="125"/>
      <c r="B16" s="125"/>
      <c r="C16" s="127"/>
      <c r="D16" s="129"/>
      <c r="E16" s="4" t="s">
        <v>30</v>
      </c>
      <c r="F16" s="4" t="s">
        <v>31</v>
      </c>
      <c r="G16" s="4" t="s">
        <v>32</v>
      </c>
      <c r="H16" s="4" t="s">
        <v>30</v>
      </c>
      <c r="I16" s="4" t="s">
        <v>31</v>
      </c>
      <c r="J16" s="5" t="s">
        <v>33</v>
      </c>
      <c r="K16" s="4" t="s">
        <v>30</v>
      </c>
      <c r="L16" s="4" t="s">
        <v>31</v>
      </c>
      <c r="M16" s="5" t="s">
        <v>34</v>
      </c>
      <c r="N16" s="4" t="s">
        <v>30</v>
      </c>
      <c r="O16" s="4" t="s">
        <v>31</v>
      </c>
      <c r="P16" s="5" t="s">
        <v>35</v>
      </c>
      <c r="Q16" s="5" t="s">
        <v>36</v>
      </c>
      <c r="R16" s="5" t="s">
        <v>37</v>
      </c>
      <c r="S16" s="5" t="s">
        <v>38</v>
      </c>
      <c r="T16" s="129"/>
    </row>
    <row r="17" spans="1:20" ht="13.5" thickBot="1" x14ac:dyDescent="0.25">
      <c r="A17" s="23" t="s">
        <v>2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4">
        <v>16</v>
      </c>
      <c r="R17" s="24">
        <v>17</v>
      </c>
      <c r="S17" s="24">
        <v>18</v>
      </c>
      <c r="T17" s="25">
        <v>19</v>
      </c>
    </row>
    <row r="18" spans="1:20" s="7" customFormat="1" ht="16.5" thickBot="1" x14ac:dyDescent="0.25">
      <c r="A18" s="8" t="s">
        <v>3</v>
      </c>
      <c r="B18" s="9" t="s">
        <v>4</v>
      </c>
      <c r="C18" s="6" t="s">
        <v>5</v>
      </c>
      <c r="D18" s="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</row>
    <row r="19" spans="1:20" s="15" customFormat="1" ht="13.5" thickBot="1" x14ac:dyDescent="0.25">
      <c r="A19" s="10" t="s">
        <v>39</v>
      </c>
      <c r="B19" s="12" t="s">
        <v>40</v>
      </c>
      <c r="C19" s="12" t="s">
        <v>41</v>
      </c>
      <c r="D19" s="12" t="s">
        <v>42</v>
      </c>
      <c r="E19" s="13"/>
      <c r="F19" s="13"/>
      <c r="G19" s="28">
        <f>E19*F19</f>
        <v>0</v>
      </c>
      <c r="H19" s="13"/>
      <c r="I19" s="13"/>
      <c r="J19" s="28">
        <f>H19*I19</f>
        <v>0</v>
      </c>
      <c r="K19" s="13">
        <v>1</v>
      </c>
      <c r="L19" s="13">
        <v>4000000</v>
      </c>
      <c r="M19" s="28">
        <f>K19*L19</f>
        <v>4000000</v>
      </c>
      <c r="N19" s="13">
        <v>1</v>
      </c>
      <c r="O19" s="13">
        <v>4000000</v>
      </c>
      <c r="P19" s="28">
        <f>N19*O19</f>
        <v>4000000</v>
      </c>
      <c r="Q19" s="13">
        <f>G19+M19</f>
        <v>4000000</v>
      </c>
      <c r="R19" s="13">
        <f>J19+P19</f>
        <v>4000000</v>
      </c>
      <c r="S19" s="13">
        <f>Q19-R19</f>
        <v>0</v>
      </c>
      <c r="T19" s="14"/>
    </row>
    <row r="20" spans="1:20" s="15" customFormat="1" ht="15.75" thickBot="1" x14ac:dyDescent="0.25">
      <c r="A20" s="109" t="s">
        <v>43</v>
      </c>
      <c r="B20" s="110"/>
      <c r="C20" s="111"/>
      <c r="D20" s="29"/>
      <c r="E20" s="30"/>
      <c r="F20" s="30"/>
      <c r="G20" s="31">
        <f>G19</f>
        <v>0</v>
      </c>
      <c r="H20" s="30"/>
      <c r="I20" s="30"/>
      <c r="J20" s="31">
        <f>J19</f>
        <v>0</v>
      </c>
      <c r="K20" s="30"/>
      <c r="L20" s="30"/>
      <c r="M20" s="31">
        <f>M19</f>
        <v>4000000</v>
      </c>
      <c r="N20" s="30"/>
      <c r="O20" s="30"/>
      <c r="P20" s="31">
        <f>P19</f>
        <v>4000000</v>
      </c>
      <c r="Q20" s="31">
        <f>Q19</f>
        <v>4000000</v>
      </c>
      <c r="R20" s="31">
        <f>R19</f>
        <v>4000000</v>
      </c>
      <c r="S20" s="31">
        <f>S19</f>
        <v>0</v>
      </c>
      <c r="T20" s="32"/>
    </row>
    <row r="21" spans="1:20" s="15" customFormat="1" ht="13.5" thickBot="1" x14ac:dyDescent="0.25">
      <c r="A21" s="33"/>
      <c r="B21" s="34"/>
      <c r="C21" s="34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s="7" customFormat="1" ht="16.5" thickBot="1" x14ac:dyDescent="0.25">
      <c r="A22" s="8" t="s">
        <v>3</v>
      </c>
      <c r="B22" s="9" t="s">
        <v>6</v>
      </c>
      <c r="C22" s="9" t="s">
        <v>44</v>
      </c>
      <c r="D22" s="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</row>
    <row r="23" spans="1:20" s="15" customFormat="1" ht="13.5" thickBot="1" x14ac:dyDescent="0.25">
      <c r="A23" s="10" t="s">
        <v>39</v>
      </c>
      <c r="B23" s="12" t="s">
        <v>40</v>
      </c>
      <c r="C23" s="12" t="s">
        <v>45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s="90" customFormat="1" ht="39" thickBot="1" x14ac:dyDescent="0.25">
      <c r="A24" s="84" t="s">
        <v>338</v>
      </c>
      <c r="B24" s="85" t="s">
        <v>8</v>
      </c>
      <c r="C24" s="86" t="s">
        <v>46</v>
      </c>
      <c r="D24" s="86"/>
      <c r="E24" s="87"/>
      <c r="F24" s="87"/>
      <c r="G24" s="88">
        <f>SUM(G25:G107)</f>
        <v>0</v>
      </c>
      <c r="H24" s="87"/>
      <c r="I24" s="87"/>
      <c r="J24" s="88">
        <f>SUM(J25:J107)</f>
        <v>0</v>
      </c>
      <c r="K24" s="87"/>
      <c r="L24" s="87"/>
      <c r="M24" s="88">
        <f>SUM(M25:M107)</f>
        <v>747000</v>
      </c>
      <c r="N24" s="87"/>
      <c r="O24" s="87"/>
      <c r="P24" s="88">
        <f>SUM(P25:P107)</f>
        <v>745067.16999999993</v>
      </c>
      <c r="Q24" s="87">
        <f>G24+M24</f>
        <v>747000</v>
      </c>
      <c r="R24" s="87">
        <f>J24+P24</f>
        <v>745067.16999999993</v>
      </c>
      <c r="S24" s="87">
        <f>Q24-R24</f>
        <v>1932.8300000000745</v>
      </c>
      <c r="T24" s="89" t="s">
        <v>47</v>
      </c>
    </row>
    <row r="25" spans="1:20" s="90" customFormat="1" x14ac:dyDescent="0.2">
      <c r="A25" s="37" t="s">
        <v>7</v>
      </c>
      <c r="B25" s="38" t="s">
        <v>48</v>
      </c>
      <c r="C25" s="39" t="s">
        <v>49</v>
      </c>
      <c r="D25" s="40" t="s">
        <v>339</v>
      </c>
      <c r="E25" s="41"/>
      <c r="F25" s="41"/>
      <c r="G25" s="42">
        <f>E25*F25</f>
        <v>0</v>
      </c>
      <c r="H25" s="41"/>
      <c r="I25" s="41"/>
      <c r="J25" s="42">
        <f>H25*I25</f>
        <v>0</v>
      </c>
      <c r="K25" s="43">
        <v>3</v>
      </c>
      <c r="L25" s="43">
        <v>3000</v>
      </c>
      <c r="M25" s="42">
        <f>K25*L25</f>
        <v>9000</v>
      </c>
      <c r="N25" s="43">
        <v>3</v>
      </c>
      <c r="O25" s="41">
        <f>P25/N25</f>
        <v>3000</v>
      </c>
      <c r="P25" s="42">
        <v>9000</v>
      </c>
      <c r="Q25" s="41">
        <f>G25+M25</f>
        <v>9000</v>
      </c>
      <c r="R25" s="41">
        <f>J25+P25</f>
        <v>9000</v>
      </c>
      <c r="S25" s="41">
        <f>Q25-R25</f>
        <v>0</v>
      </c>
      <c r="T25" s="44"/>
    </row>
    <row r="26" spans="1:20" s="90" customFormat="1" ht="25.5" x14ac:dyDescent="0.2">
      <c r="A26" s="37" t="s">
        <v>7</v>
      </c>
      <c r="B26" s="38" t="s">
        <v>50</v>
      </c>
      <c r="C26" s="39" t="s">
        <v>51</v>
      </c>
      <c r="D26" s="40" t="s">
        <v>339</v>
      </c>
      <c r="E26" s="41"/>
      <c r="F26" s="41"/>
      <c r="G26" s="42">
        <f t="shared" ref="G26:G89" si="0">E26*F26</f>
        <v>0</v>
      </c>
      <c r="H26" s="41"/>
      <c r="I26" s="41"/>
      <c r="J26" s="42">
        <f t="shared" ref="J26:J89" si="1">H26*I26</f>
        <v>0</v>
      </c>
      <c r="K26" s="43">
        <v>3</v>
      </c>
      <c r="L26" s="43">
        <v>3000</v>
      </c>
      <c r="M26" s="42">
        <f t="shared" ref="M26:M89" si="2">K26*L26</f>
        <v>9000</v>
      </c>
      <c r="N26" s="43">
        <v>3</v>
      </c>
      <c r="O26" s="41">
        <f t="shared" ref="O26:O89" si="3">P26/N26</f>
        <v>3166.6666666666665</v>
      </c>
      <c r="P26" s="42">
        <v>9500</v>
      </c>
      <c r="Q26" s="41">
        <f t="shared" ref="Q26:Q89" si="4">G26+M26</f>
        <v>9000</v>
      </c>
      <c r="R26" s="41">
        <f t="shared" ref="R26:R89" si="5">J26+P26</f>
        <v>9500</v>
      </c>
      <c r="S26" s="41">
        <f t="shared" ref="S26:S89" si="6">Q26-R26</f>
        <v>-500</v>
      </c>
      <c r="T26" s="45" t="s">
        <v>52</v>
      </c>
    </row>
    <row r="27" spans="1:20" s="90" customFormat="1" ht="25.5" x14ac:dyDescent="0.2">
      <c r="A27" s="37" t="s">
        <v>7</v>
      </c>
      <c r="B27" s="38" t="s">
        <v>53</v>
      </c>
      <c r="C27" s="39" t="s">
        <v>54</v>
      </c>
      <c r="D27" s="40" t="s">
        <v>339</v>
      </c>
      <c r="E27" s="41"/>
      <c r="F27" s="41"/>
      <c r="G27" s="42">
        <f t="shared" si="0"/>
        <v>0</v>
      </c>
      <c r="H27" s="41"/>
      <c r="I27" s="41"/>
      <c r="J27" s="42">
        <f t="shared" si="1"/>
        <v>0</v>
      </c>
      <c r="K27" s="43">
        <v>3</v>
      </c>
      <c r="L27" s="43">
        <v>3000</v>
      </c>
      <c r="M27" s="42">
        <f t="shared" si="2"/>
        <v>9000</v>
      </c>
      <c r="N27" s="43">
        <v>3</v>
      </c>
      <c r="O27" s="41">
        <f t="shared" si="3"/>
        <v>3333.3333333333335</v>
      </c>
      <c r="P27" s="42">
        <v>10000</v>
      </c>
      <c r="Q27" s="41">
        <f t="shared" si="4"/>
        <v>9000</v>
      </c>
      <c r="R27" s="41">
        <f t="shared" si="5"/>
        <v>10000</v>
      </c>
      <c r="S27" s="41">
        <f t="shared" si="6"/>
        <v>-1000</v>
      </c>
      <c r="T27" s="45" t="s">
        <v>52</v>
      </c>
    </row>
    <row r="28" spans="1:20" s="90" customFormat="1" x14ac:dyDescent="0.2">
      <c r="A28" s="37" t="s">
        <v>7</v>
      </c>
      <c r="B28" s="38" t="s">
        <v>55</v>
      </c>
      <c r="C28" s="39" t="s">
        <v>56</v>
      </c>
      <c r="D28" s="40" t="s">
        <v>339</v>
      </c>
      <c r="E28" s="41"/>
      <c r="F28" s="41"/>
      <c r="G28" s="42">
        <f t="shared" si="0"/>
        <v>0</v>
      </c>
      <c r="H28" s="41"/>
      <c r="I28" s="41"/>
      <c r="J28" s="42">
        <f t="shared" si="1"/>
        <v>0</v>
      </c>
      <c r="K28" s="43">
        <v>3</v>
      </c>
      <c r="L28" s="43">
        <v>3000</v>
      </c>
      <c r="M28" s="42">
        <f t="shared" si="2"/>
        <v>9000</v>
      </c>
      <c r="N28" s="43">
        <v>3</v>
      </c>
      <c r="O28" s="41">
        <f t="shared" si="3"/>
        <v>3000</v>
      </c>
      <c r="P28" s="42">
        <v>9000</v>
      </c>
      <c r="Q28" s="41">
        <f t="shared" si="4"/>
        <v>9000</v>
      </c>
      <c r="R28" s="41">
        <f t="shared" si="5"/>
        <v>9000</v>
      </c>
      <c r="S28" s="41">
        <f t="shared" si="6"/>
        <v>0</v>
      </c>
      <c r="T28" s="44"/>
    </row>
    <row r="29" spans="1:20" s="90" customFormat="1" x14ac:dyDescent="0.2">
      <c r="A29" s="37" t="s">
        <v>7</v>
      </c>
      <c r="B29" s="38" t="s">
        <v>57</v>
      </c>
      <c r="C29" s="39" t="s">
        <v>58</v>
      </c>
      <c r="D29" s="40" t="s">
        <v>339</v>
      </c>
      <c r="E29" s="41"/>
      <c r="F29" s="41"/>
      <c r="G29" s="42">
        <f t="shared" si="0"/>
        <v>0</v>
      </c>
      <c r="H29" s="41"/>
      <c r="I29" s="41"/>
      <c r="J29" s="42">
        <f t="shared" si="1"/>
        <v>0</v>
      </c>
      <c r="K29" s="43">
        <v>3</v>
      </c>
      <c r="L29" s="43">
        <v>3000</v>
      </c>
      <c r="M29" s="42">
        <f t="shared" si="2"/>
        <v>9000</v>
      </c>
      <c r="N29" s="43">
        <v>3</v>
      </c>
      <c r="O29" s="41">
        <f t="shared" si="3"/>
        <v>3000</v>
      </c>
      <c r="P29" s="42">
        <v>9000</v>
      </c>
      <c r="Q29" s="41">
        <f t="shared" si="4"/>
        <v>9000</v>
      </c>
      <c r="R29" s="41">
        <f t="shared" si="5"/>
        <v>9000</v>
      </c>
      <c r="S29" s="41">
        <f t="shared" si="6"/>
        <v>0</v>
      </c>
      <c r="T29" s="44"/>
    </row>
    <row r="30" spans="1:20" s="90" customFormat="1" x14ac:dyDescent="0.2">
      <c r="A30" s="37" t="s">
        <v>7</v>
      </c>
      <c r="B30" s="38" t="s">
        <v>59</v>
      </c>
      <c r="C30" s="39" t="s">
        <v>60</v>
      </c>
      <c r="D30" s="40" t="s">
        <v>339</v>
      </c>
      <c r="E30" s="41"/>
      <c r="F30" s="41"/>
      <c r="G30" s="42">
        <f t="shared" si="0"/>
        <v>0</v>
      </c>
      <c r="H30" s="41"/>
      <c r="I30" s="41"/>
      <c r="J30" s="42">
        <f t="shared" si="1"/>
        <v>0</v>
      </c>
      <c r="K30" s="43">
        <v>3</v>
      </c>
      <c r="L30" s="43">
        <v>3000</v>
      </c>
      <c r="M30" s="42">
        <f t="shared" si="2"/>
        <v>9000</v>
      </c>
      <c r="N30" s="43">
        <v>3</v>
      </c>
      <c r="O30" s="41">
        <f t="shared" si="3"/>
        <v>3000</v>
      </c>
      <c r="P30" s="42">
        <v>9000</v>
      </c>
      <c r="Q30" s="41">
        <f t="shared" si="4"/>
        <v>9000</v>
      </c>
      <c r="R30" s="41">
        <f t="shared" si="5"/>
        <v>9000</v>
      </c>
      <c r="S30" s="41">
        <f t="shared" si="6"/>
        <v>0</v>
      </c>
      <c r="T30" s="44"/>
    </row>
    <row r="31" spans="1:20" s="90" customFormat="1" x14ac:dyDescent="0.2">
      <c r="A31" s="37" t="s">
        <v>7</v>
      </c>
      <c r="B31" s="38" t="s">
        <v>61</v>
      </c>
      <c r="C31" s="39" t="s">
        <v>62</v>
      </c>
      <c r="D31" s="40" t="s">
        <v>339</v>
      </c>
      <c r="E31" s="41"/>
      <c r="F31" s="41"/>
      <c r="G31" s="42">
        <f t="shared" si="0"/>
        <v>0</v>
      </c>
      <c r="H31" s="41"/>
      <c r="I31" s="41"/>
      <c r="J31" s="42">
        <f t="shared" si="1"/>
        <v>0</v>
      </c>
      <c r="K31" s="43">
        <v>3</v>
      </c>
      <c r="L31" s="43">
        <v>3000</v>
      </c>
      <c r="M31" s="42">
        <f t="shared" si="2"/>
        <v>9000</v>
      </c>
      <c r="N31" s="43">
        <v>3</v>
      </c>
      <c r="O31" s="41">
        <f t="shared" si="3"/>
        <v>3000</v>
      </c>
      <c r="P31" s="42">
        <v>9000</v>
      </c>
      <c r="Q31" s="41">
        <f t="shared" si="4"/>
        <v>9000</v>
      </c>
      <c r="R31" s="41">
        <f t="shared" si="5"/>
        <v>9000</v>
      </c>
      <c r="S31" s="41">
        <f t="shared" si="6"/>
        <v>0</v>
      </c>
      <c r="T31" s="44"/>
    </row>
    <row r="32" spans="1:20" s="90" customFormat="1" x14ac:dyDescent="0.2">
      <c r="A32" s="37" t="s">
        <v>7</v>
      </c>
      <c r="B32" s="38" t="s">
        <v>63</v>
      </c>
      <c r="C32" s="39" t="s">
        <v>64</v>
      </c>
      <c r="D32" s="40" t="s">
        <v>339</v>
      </c>
      <c r="E32" s="41"/>
      <c r="F32" s="41"/>
      <c r="G32" s="42">
        <f t="shared" si="0"/>
        <v>0</v>
      </c>
      <c r="H32" s="41"/>
      <c r="I32" s="41"/>
      <c r="J32" s="42">
        <f t="shared" si="1"/>
        <v>0</v>
      </c>
      <c r="K32" s="43">
        <v>3</v>
      </c>
      <c r="L32" s="43">
        <v>3000</v>
      </c>
      <c r="M32" s="42">
        <f t="shared" si="2"/>
        <v>9000</v>
      </c>
      <c r="N32" s="43">
        <v>3</v>
      </c>
      <c r="O32" s="41">
        <f t="shared" si="3"/>
        <v>3000</v>
      </c>
      <c r="P32" s="42">
        <v>9000</v>
      </c>
      <c r="Q32" s="41">
        <f t="shared" si="4"/>
        <v>9000</v>
      </c>
      <c r="R32" s="41">
        <f t="shared" si="5"/>
        <v>9000</v>
      </c>
      <c r="S32" s="41">
        <f t="shared" si="6"/>
        <v>0</v>
      </c>
      <c r="T32" s="44"/>
    </row>
    <row r="33" spans="1:20" s="90" customFormat="1" x14ac:dyDescent="0.2">
      <c r="A33" s="37" t="s">
        <v>7</v>
      </c>
      <c r="B33" s="38" t="s">
        <v>65</v>
      </c>
      <c r="C33" s="39" t="s">
        <v>66</v>
      </c>
      <c r="D33" s="40" t="s">
        <v>339</v>
      </c>
      <c r="E33" s="41"/>
      <c r="F33" s="41"/>
      <c r="G33" s="42">
        <f t="shared" si="0"/>
        <v>0</v>
      </c>
      <c r="H33" s="41"/>
      <c r="I33" s="41"/>
      <c r="J33" s="42">
        <f t="shared" si="1"/>
        <v>0</v>
      </c>
      <c r="K33" s="43">
        <v>3</v>
      </c>
      <c r="L33" s="43">
        <v>3000</v>
      </c>
      <c r="M33" s="42">
        <f t="shared" si="2"/>
        <v>9000</v>
      </c>
      <c r="N33" s="43">
        <v>3</v>
      </c>
      <c r="O33" s="41">
        <f t="shared" si="3"/>
        <v>2833.3333333333335</v>
      </c>
      <c r="P33" s="42">
        <v>8500</v>
      </c>
      <c r="Q33" s="41">
        <f t="shared" si="4"/>
        <v>9000</v>
      </c>
      <c r="R33" s="41">
        <f t="shared" si="5"/>
        <v>8500</v>
      </c>
      <c r="S33" s="41">
        <f t="shared" si="6"/>
        <v>500</v>
      </c>
      <c r="T33" s="44"/>
    </row>
    <row r="34" spans="1:20" s="90" customFormat="1" x14ac:dyDescent="0.2">
      <c r="A34" s="37" t="s">
        <v>7</v>
      </c>
      <c r="B34" s="38" t="s">
        <v>67</v>
      </c>
      <c r="C34" s="39" t="s">
        <v>68</v>
      </c>
      <c r="D34" s="40" t="s">
        <v>339</v>
      </c>
      <c r="E34" s="41"/>
      <c r="F34" s="41"/>
      <c r="G34" s="42">
        <f t="shared" si="0"/>
        <v>0</v>
      </c>
      <c r="H34" s="41"/>
      <c r="I34" s="41"/>
      <c r="J34" s="42">
        <f t="shared" si="1"/>
        <v>0</v>
      </c>
      <c r="K34" s="43">
        <v>3</v>
      </c>
      <c r="L34" s="43">
        <v>3000</v>
      </c>
      <c r="M34" s="42">
        <f t="shared" si="2"/>
        <v>9000</v>
      </c>
      <c r="N34" s="43">
        <v>3</v>
      </c>
      <c r="O34" s="41">
        <f t="shared" si="3"/>
        <v>3000</v>
      </c>
      <c r="P34" s="42">
        <v>9000</v>
      </c>
      <c r="Q34" s="41">
        <f t="shared" si="4"/>
        <v>9000</v>
      </c>
      <c r="R34" s="41">
        <f t="shared" si="5"/>
        <v>9000</v>
      </c>
      <c r="S34" s="41">
        <f t="shared" si="6"/>
        <v>0</v>
      </c>
      <c r="T34" s="44"/>
    </row>
    <row r="35" spans="1:20" s="90" customFormat="1" x14ac:dyDescent="0.2">
      <c r="A35" s="37" t="s">
        <v>7</v>
      </c>
      <c r="B35" s="38" t="s">
        <v>69</v>
      </c>
      <c r="C35" s="39" t="s">
        <v>70</v>
      </c>
      <c r="D35" s="40" t="s">
        <v>339</v>
      </c>
      <c r="E35" s="41"/>
      <c r="F35" s="41"/>
      <c r="G35" s="42">
        <f t="shared" si="0"/>
        <v>0</v>
      </c>
      <c r="H35" s="41"/>
      <c r="I35" s="41"/>
      <c r="J35" s="42">
        <f t="shared" si="1"/>
        <v>0</v>
      </c>
      <c r="K35" s="43">
        <v>3</v>
      </c>
      <c r="L35" s="43">
        <v>3000</v>
      </c>
      <c r="M35" s="42">
        <f t="shared" si="2"/>
        <v>9000</v>
      </c>
      <c r="N35" s="43">
        <v>3</v>
      </c>
      <c r="O35" s="41">
        <f t="shared" si="3"/>
        <v>3000</v>
      </c>
      <c r="P35" s="42">
        <v>9000</v>
      </c>
      <c r="Q35" s="41">
        <f t="shared" si="4"/>
        <v>9000</v>
      </c>
      <c r="R35" s="41">
        <f t="shared" si="5"/>
        <v>9000</v>
      </c>
      <c r="S35" s="41">
        <f t="shared" si="6"/>
        <v>0</v>
      </c>
      <c r="T35" s="44"/>
    </row>
    <row r="36" spans="1:20" s="90" customFormat="1" x14ac:dyDescent="0.2">
      <c r="A36" s="37" t="s">
        <v>7</v>
      </c>
      <c r="B36" s="38" t="s">
        <v>71</v>
      </c>
      <c r="C36" s="39" t="s">
        <v>72</v>
      </c>
      <c r="D36" s="40" t="s">
        <v>339</v>
      </c>
      <c r="E36" s="41"/>
      <c r="F36" s="41"/>
      <c r="G36" s="42">
        <f t="shared" si="0"/>
        <v>0</v>
      </c>
      <c r="H36" s="41"/>
      <c r="I36" s="41"/>
      <c r="J36" s="42">
        <f t="shared" si="1"/>
        <v>0</v>
      </c>
      <c r="K36" s="43">
        <v>3</v>
      </c>
      <c r="L36" s="43">
        <v>3000</v>
      </c>
      <c r="M36" s="42">
        <f t="shared" si="2"/>
        <v>9000</v>
      </c>
      <c r="N36" s="43">
        <v>3</v>
      </c>
      <c r="O36" s="41">
        <f t="shared" si="3"/>
        <v>3000</v>
      </c>
      <c r="P36" s="42">
        <v>9000</v>
      </c>
      <c r="Q36" s="41">
        <f t="shared" si="4"/>
        <v>9000</v>
      </c>
      <c r="R36" s="41">
        <f t="shared" si="5"/>
        <v>9000</v>
      </c>
      <c r="S36" s="41">
        <f t="shared" si="6"/>
        <v>0</v>
      </c>
      <c r="T36" s="44"/>
    </row>
    <row r="37" spans="1:20" s="90" customFormat="1" x14ac:dyDescent="0.2">
      <c r="A37" s="37" t="s">
        <v>7</v>
      </c>
      <c r="B37" s="38" t="s">
        <v>73</v>
      </c>
      <c r="C37" s="39" t="s">
        <v>74</v>
      </c>
      <c r="D37" s="40" t="s">
        <v>339</v>
      </c>
      <c r="E37" s="41"/>
      <c r="F37" s="41"/>
      <c r="G37" s="42">
        <f t="shared" si="0"/>
        <v>0</v>
      </c>
      <c r="H37" s="41"/>
      <c r="I37" s="41"/>
      <c r="J37" s="42">
        <f t="shared" si="1"/>
        <v>0</v>
      </c>
      <c r="K37" s="43">
        <v>3</v>
      </c>
      <c r="L37" s="43">
        <v>3000</v>
      </c>
      <c r="M37" s="42">
        <f t="shared" si="2"/>
        <v>9000</v>
      </c>
      <c r="N37" s="43">
        <v>3</v>
      </c>
      <c r="O37" s="41">
        <f t="shared" si="3"/>
        <v>3000</v>
      </c>
      <c r="P37" s="42">
        <v>9000</v>
      </c>
      <c r="Q37" s="41">
        <f t="shared" si="4"/>
        <v>9000</v>
      </c>
      <c r="R37" s="41">
        <f t="shared" si="5"/>
        <v>9000</v>
      </c>
      <c r="S37" s="41">
        <f t="shared" si="6"/>
        <v>0</v>
      </c>
      <c r="T37" s="44"/>
    </row>
    <row r="38" spans="1:20" s="90" customFormat="1" x14ac:dyDescent="0.2">
      <c r="A38" s="37" t="s">
        <v>7</v>
      </c>
      <c r="B38" s="38" t="s">
        <v>75</v>
      </c>
      <c r="C38" s="39" t="s">
        <v>76</v>
      </c>
      <c r="D38" s="40" t="s">
        <v>339</v>
      </c>
      <c r="E38" s="41"/>
      <c r="F38" s="41"/>
      <c r="G38" s="42">
        <f t="shared" si="0"/>
        <v>0</v>
      </c>
      <c r="H38" s="41"/>
      <c r="I38" s="41"/>
      <c r="J38" s="42">
        <f t="shared" si="1"/>
        <v>0</v>
      </c>
      <c r="K38" s="43">
        <v>3</v>
      </c>
      <c r="L38" s="43">
        <v>3000</v>
      </c>
      <c r="M38" s="42">
        <f t="shared" si="2"/>
        <v>9000</v>
      </c>
      <c r="N38" s="43">
        <v>3</v>
      </c>
      <c r="O38" s="41">
        <f t="shared" si="3"/>
        <v>1361.2466666666667</v>
      </c>
      <c r="P38" s="42">
        <v>4083.74</v>
      </c>
      <c r="Q38" s="41">
        <f t="shared" si="4"/>
        <v>9000</v>
      </c>
      <c r="R38" s="41">
        <f t="shared" si="5"/>
        <v>4083.74</v>
      </c>
      <c r="S38" s="41">
        <f t="shared" si="6"/>
        <v>4916.26</v>
      </c>
      <c r="T38" s="44" t="s">
        <v>77</v>
      </c>
    </row>
    <row r="39" spans="1:20" s="90" customFormat="1" ht="25.5" x14ac:dyDescent="0.2">
      <c r="A39" s="37" t="s">
        <v>7</v>
      </c>
      <c r="B39" s="38" t="s">
        <v>78</v>
      </c>
      <c r="C39" s="39" t="s">
        <v>79</v>
      </c>
      <c r="D39" s="40" t="s">
        <v>339</v>
      </c>
      <c r="E39" s="41"/>
      <c r="F39" s="41"/>
      <c r="G39" s="42">
        <f t="shared" si="0"/>
        <v>0</v>
      </c>
      <c r="H39" s="41"/>
      <c r="I39" s="41"/>
      <c r="J39" s="42">
        <f t="shared" si="1"/>
        <v>0</v>
      </c>
      <c r="K39" s="43">
        <v>3</v>
      </c>
      <c r="L39" s="43">
        <v>3000</v>
      </c>
      <c r="M39" s="42">
        <f t="shared" si="2"/>
        <v>9000</v>
      </c>
      <c r="N39" s="43">
        <v>3</v>
      </c>
      <c r="O39" s="41">
        <f t="shared" si="3"/>
        <v>4183.0466666666662</v>
      </c>
      <c r="P39" s="42">
        <v>12549.14</v>
      </c>
      <c r="Q39" s="41">
        <f t="shared" si="4"/>
        <v>9000</v>
      </c>
      <c r="R39" s="41">
        <f t="shared" si="5"/>
        <v>12549.14</v>
      </c>
      <c r="S39" s="41">
        <f t="shared" si="6"/>
        <v>-3549.1399999999994</v>
      </c>
      <c r="T39" s="45" t="s">
        <v>52</v>
      </c>
    </row>
    <row r="40" spans="1:20" s="90" customFormat="1" x14ac:dyDescent="0.2">
      <c r="A40" s="37" t="s">
        <v>7</v>
      </c>
      <c r="B40" s="38" t="s">
        <v>80</v>
      </c>
      <c r="C40" s="39" t="s">
        <v>81</v>
      </c>
      <c r="D40" s="40" t="s">
        <v>339</v>
      </c>
      <c r="E40" s="41"/>
      <c r="F40" s="41"/>
      <c r="G40" s="42">
        <f t="shared" si="0"/>
        <v>0</v>
      </c>
      <c r="H40" s="41"/>
      <c r="I40" s="41"/>
      <c r="J40" s="42">
        <f t="shared" si="1"/>
        <v>0</v>
      </c>
      <c r="K40" s="43">
        <v>3</v>
      </c>
      <c r="L40" s="43">
        <v>3000</v>
      </c>
      <c r="M40" s="42">
        <f t="shared" si="2"/>
        <v>9000</v>
      </c>
      <c r="N40" s="43">
        <v>3</v>
      </c>
      <c r="O40" s="41">
        <f t="shared" si="3"/>
        <v>3000</v>
      </c>
      <c r="P40" s="42">
        <v>9000</v>
      </c>
      <c r="Q40" s="41">
        <f t="shared" si="4"/>
        <v>9000</v>
      </c>
      <c r="R40" s="41">
        <f t="shared" si="5"/>
        <v>9000</v>
      </c>
      <c r="S40" s="41">
        <f t="shared" si="6"/>
        <v>0</v>
      </c>
      <c r="T40" s="44"/>
    </row>
    <row r="41" spans="1:20" s="90" customFormat="1" x14ac:dyDescent="0.2">
      <c r="A41" s="37" t="s">
        <v>7</v>
      </c>
      <c r="B41" s="38" t="s">
        <v>82</v>
      </c>
      <c r="C41" s="39" t="s">
        <v>83</v>
      </c>
      <c r="D41" s="40" t="s">
        <v>339</v>
      </c>
      <c r="E41" s="41"/>
      <c r="F41" s="41"/>
      <c r="G41" s="42">
        <f t="shared" si="0"/>
        <v>0</v>
      </c>
      <c r="H41" s="41"/>
      <c r="I41" s="41"/>
      <c r="J41" s="42">
        <f t="shared" si="1"/>
        <v>0</v>
      </c>
      <c r="K41" s="43">
        <v>3</v>
      </c>
      <c r="L41" s="43">
        <v>3000</v>
      </c>
      <c r="M41" s="42">
        <f t="shared" si="2"/>
        <v>9000</v>
      </c>
      <c r="N41" s="43">
        <v>3</v>
      </c>
      <c r="O41" s="41">
        <f t="shared" si="3"/>
        <v>0</v>
      </c>
      <c r="P41" s="42">
        <v>0</v>
      </c>
      <c r="Q41" s="41">
        <f t="shared" si="4"/>
        <v>9000</v>
      </c>
      <c r="R41" s="41">
        <f t="shared" si="5"/>
        <v>0</v>
      </c>
      <c r="S41" s="41">
        <f t="shared" si="6"/>
        <v>9000</v>
      </c>
      <c r="T41" s="44" t="s">
        <v>77</v>
      </c>
    </row>
    <row r="42" spans="1:20" s="90" customFormat="1" x14ac:dyDescent="0.2">
      <c r="A42" s="37" t="s">
        <v>7</v>
      </c>
      <c r="B42" s="38" t="s">
        <v>84</v>
      </c>
      <c r="C42" s="39" t="s">
        <v>85</v>
      </c>
      <c r="D42" s="40" t="s">
        <v>339</v>
      </c>
      <c r="E42" s="41"/>
      <c r="F42" s="41"/>
      <c r="G42" s="42">
        <f t="shared" si="0"/>
        <v>0</v>
      </c>
      <c r="H42" s="41"/>
      <c r="I42" s="41"/>
      <c r="J42" s="42">
        <f t="shared" si="1"/>
        <v>0</v>
      </c>
      <c r="K42" s="43">
        <v>3</v>
      </c>
      <c r="L42" s="43">
        <v>3000</v>
      </c>
      <c r="M42" s="42">
        <f t="shared" si="2"/>
        <v>9000</v>
      </c>
      <c r="N42" s="43">
        <v>3</v>
      </c>
      <c r="O42" s="41">
        <f t="shared" si="3"/>
        <v>3000</v>
      </c>
      <c r="P42" s="42">
        <v>9000</v>
      </c>
      <c r="Q42" s="41">
        <f t="shared" si="4"/>
        <v>9000</v>
      </c>
      <c r="R42" s="41">
        <f t="shared" si="5"/>
        <v>9000</v>
      </c>
      <c r="S42" s="41">
        <f t="shared" si="6"/>
        <v>0</v>
      </c>
      <c r="T42" s="44"/>
    </row>
    <row r="43" spans="1:20" s="90" customFormat="1" x14ac:dyDescent="0.2">
      <c r="A43" s="37" t="s">
        <v>7</v>
      </c>
      <c r="B43" s="38" t="s">
        <v>86</v>
      </c>
      <c r="C43" s="39" t="s">
        <v>87</v>
      </c>
      <c r="D43" s="40" t="s">
        <v>339</v>
      </c>
      <c r="E43" s="41"/>
      <c r="F43" s="41"/>
      <c r="G43" s="42">
        <f t="shared" si="0"/>
        <v>0</v>
      </c>
      <c r="H43" s="41"/>
      <c r="I43" s="41"/>
      <c r="J43" s="42">
        <f t="shared" si="1"/>
        <v>0</v>
      </c>
      <c r="K43" s="43">
        <v>3</v>
      </c>
      <c r="L43" s="43">
        <v>3000</v>
      </c>
      <c r="M43" s="42">
        <f t="shared" si="2"/>
        <v>9000</v>
      </c>
      <c r="N43" s="43">
        <v>3</v>
      </c>
      <c r="O43" s="41">
        <f t="shared" si="3"/>
        <v>3000</v>
      </c>
      <c r="P43" s="42">
        <v>9000</v>
      </c>
      <c r="Q43" s="41">
        <f t="shared" si="4"/>
        <v>9000</v>
      </c>
      <c r="R43" s="41">
        <f t="shared" si="5"/>
        <v>9000</v>
      </c>
      <c r="S43" s="41">
        <f t="shared" si="6"/>
        <v>0</v>
      </c>
      <c r="T43" s="44"/>
    </row>
    <row r="44" spans="1:20" s="90" customFormat="1" x14ac:dyDescent="0.2">
      <c r="A44" s="37" t="s">
        <v>7</v>
      </c>
      <c r="B44" s="38" t="s">
        <v>88</v>
      </c>
      <c r="C44" s="39" t="s">
        <v>89</v>
      </c>
      <c r="D44" s="40" t="s">
        <v>339</v>
      </c>
      <c r="E44" s="41"/>
      <c r="F44" s="41"/>
      <c r="G44" s="42">
        <f t="shared" si="0"/>
        <v>0</v>
      </c>
      <c r="H44" s="41"/>
      <c r="I44" s="41"/>
      <c r="J44" s="42">
        <f t="shared" si="1"/>
        <v>0</v>
      </c>
      <c r="K44" s="43">
        <v>3</v>
      </c>
      <c r="L44" s="43">
        <v>3000</v>
      </c>
      <c r="M44" s="42">
        <f t="shared" si="2"/>
        <v>9000</v>
      </c>
      <c r="N44" s="43">
        <v>3</v>
      </c>
      <c r="O44" s="41">
        <f t="shared" si="3"/>
        <v>3000</v>
      </c>
      <c r="P44" s="42">
        <v>9000</v>
      </c>
      <c r="Q44" s="41">
        <f t="shared" si="4"/>
        <v>9000</v>
      </c>
      <c r="R44" s="41">
        <f t="shared" si="5"/>
        <v>9000</v>
      </c>
      <c r="S44" s="41">
        <f t="shared" si="6"/>
        <v>0</v>
      </c>
      <c r="T44" s="44"/>
    </row>
    <row r="45" spans="1:20" s="90" customFormat="1" ht="25.5" x14ac:dyDescent="0.2">
      <c r="A45" s="37" t="s">
        <v>7</v>
      </c>
      <c r="B45" s="38" t="s">
        <v>90</v>
      </c>
      <c r="C45" s="39" t="s">
        <v>91</v>
      </c>
      <c r="D45" s="40" t="s">
        <v>339</v>
      </c>
      <c r="E45" s="41"/>
      <c r="F45" s="41"/>
      <c r="G45" s="42">
        <f t="shared" si="0"/>
        <v>0</v>
      </c>
      <c r="H45" s="41"/>
      <c r="I45" s="41"/>
      <c r="J45" s="42">
        <f t="shared" si="1"/>
        <v>0</v>
      </c>
      <c r="K45" s="43">
        <v>3</v>
      </c>
      <c r="L45" s="43">
        <v>3000</v>
      </c>
      <c r="M45" s="42">
        <f t="shared" si="2"/>
        <v>9000</v>
      </c>
      <c r="N45" s="43">
        <v>3</v>
      </c>
      <c r="O45" s="41">
        <f t="shared" si="3"/>
        <v>3333.3333333333335</v>
      </c>
      <c r="P45" s="42">
        <v>10000</v>
      </c>
      <c r="Q45" s="41">
        <f t="shared" si="4"/>
        <v>9000</v>
      </c>
      <c r="R45" s="41">
        <f t="shared" si="5"/>
        <v>10000</v>
      </c>
      <c r="S45" s="41">
        <f t="shared" si="6"/>
        <v>-1000</v>
      </c>
      <c r="T45" s="45" t="s">
        <v>52</v>
      </c>
    </row>
    <row r="46" spans="1:20" s="90" customFormat="1" x14ac:dyDescent="0.2">
      <c r="A46" s="37" t="s">
        <v>7</v>
      </c>
      <c r="B46" s="38" t="s">
        <v>92</v>
      </c>
      <c r="C46" s="39" t="s">
        <v>93</v>
      </c>
      <c r="D46" s="40" t="s">
        <v>339</v>
      </c>
      <c r="E46" s="41"/>
      <c r="F46" s="41"/>
      <c r="G46" s="42">
        <f t="shared" si="0"/>
        <v>0</v>
      </c>
      <c r="H46" s="41"/>
      <c r="I46" s="41"/>
      <c r="J46" s="42">
        <f t="shared" si="1"/>
        <v>0</v>
      </c>
      <c r="K46" s="43">
        <v>3</v>
      </c>
      <c r="L46" s="43">
        <v>3000</v>
      </c>
      <c r="M46" s="42">
        <f t="shared" si="2"/>
        <v>9000</v>
      </c>
      <c r="N46" s="43">
        <v>3</v>
      </c>
      <c r="O46" s="41">
        <f t="shared" si="3"/>
        <v>3000</v>
      </c>
      <c r="P46" s="42">
        <v>9000</v>
      </c>
      <c r="Q46" s="41">
        <f t="shared" si="4"/>
        <v>9000</v>
      </c>
      <c r="R46" s="41">
        <f t="shared" si="5"/>
        <v>9000</v>
      </c>
      <c r="S46" s="41">
        <f t="shared" si="6"/>
        <v>0</v>
      </c>
      <c r="T46" s="44"/>
    </row>
    <row r="47" spans="1:20" s="90" customFormat="1" x14ac:dyDescent="0.2">
      <c r="A47" s="37" t="s">
        <v>7</v>
      </c>
      <c r="B47" s="38" t="s">
        <v>94</v>
      </c>
      <c r="C47" s="39" t="s">
        <v>95</v>
      </c>
      <c r="D47" s="40" t="s">
        <v>339</v>
      </c>
      <c r="E47" s="41"/>
      <c r="F47" s="41"/>
      <c r="G47" s="42">
        <f t="shared" si="0"/>
        <v>0</v>
      </c>
      <c r="H47" s="41"/>
      <c r="I47" s="41"/>
      <c r="J47" s="42">
        <f t="shared" si="1"/>
        <v>0</v>
      </c>
      <c r="K47" s="43">
        <v>3</v>
      </c>
      <c r="L47" s="43">
        <v>3000</v>
      </c>
      <c r="M47" s="42">
        <f t="shared" si="2"/>
        <v>9000</v>
      </c>
      <c r="N47" s="43">
        <v>3</v>
      </c>
      <c r="O47" s="41">
        <f t="shared" si="3"/>
        <v>3000.0166666666669</v>
      </c>
      <c r="P47" s="42">
        <v>9000.0500000000011</v>
      </c>
      <c r="Q47" s="41">
        <f t="shared" si="4"/>
        <v>9000</v>
      </c>
      <c r="R47" s="41">
        <f t="shared" si="5"/>
        <v>9000.0500000000011</v>
      </c>
      <c r="S47" s="41">
        <f t="shared" si="6"/>
        <v>-5.0000000001091394E-2</v>
      </c>
      <c r="T47" s="44"/>
    </row>
    <row r="48" spans="1:20" s="90" customFormat="1" x14ac:dyDescent="0.2">
      <c r="A48" s="37" t="s">
        <v>7</v>
      </c>
      <c r="B48" s="38" t="s">
        <v>96</v>
      </c>
      <c r="C48" s="39" t="s">
        <v>97</v>
      </c>
      <c r="D48" s="40" t="s">
        <v>339</v>
      </c>
      <c r="E48" s="41"/>
      <c r="F48" s="41"/>
      <c r="G48" s="42">
        <f t="shared" si="0"/>
        <v>0</v>
      </c>
      <c r="H48" s="41"/>
      <c r="I48" s="41"/>
      <c r="J48" s="42">
        <f t="shared" si="1"/>
        <v>0</v>
      </c>
      <c r="K48" s="43">
        <v>3</v>
      </c>
      <c r="L48" s="43">
        <v>3000</v>
      </c>
      <c r="M48" s="42">
        <f t="shared" si="2"/>
        <v>9000</v>
      </c>
      <c r="N48" s="43">
        <v>3</v>
      </c>
      <c r="O48" s="41">
        <f t="shared" si="3"/>
        <v>3000</v>
      </c>
      <c r="P48" s="42">
        <v>9000</v>
      </c>
      <c r="Q48" s="41">
        <f t="shared" si="4"/>
        <v>9000</v>
      </c>
      <c r="R48" s="41">
        <f t="shared" si="5"/>
        <v>9000</v>
      </c>
      <c r="S48" s="41">
        <f t="shared" si="6"/>
        <v>0</v>
      </c>
      <c r="T48" s="44"/>
    </row>
    <row r="49" spans="1:20" s="90" customFormat="1" x14ac:dyDescent="0.2">
      <c r="A49" s="37" t="s">
        <v>7</v>
      </c>
      <c r="B49" s="38" t="s">
        <v>98</v>
      </c>
      <c r="C49" s="39" t="s">
        <v>99</v>
      </c>
      <c r="D49" s="40" t="s">
        <v>339</v>
      </c>
      <c r="E49" s="41"/>
      <c r="F49" s="41"/>
      <c r="G49" s="42">
        <f t="shared" si="0"/>
        <v>0</v>
      </c>
      <c r="H49" s="41"/>
      <c r="I49" s="41"/>
      <c r="J49" s="42">
        <f t="shared" si="1"/>
        <v>0</v>
      </c>
      <c r="K49" s="43">
        <v>3</v>
      </c>
      <c r="L49" s="43">
        <v>3000</v>
      </c>
      <c r="M49" s="42">
        <f t="shared" si="2"/>
        <v>9000</v>
      </c>
      <c r="N49" s="43">
        <v>3</v>
      </c>
      <c r="O49" s="41">
        <f t="shared" si="3"/>
        <v>3000</v>
      </c>
      <c r="P49" s="42">
        <v>9000</v>
      </c>
      <c r="Q49" s="41">
        <f t="shared" si="4"/>
        <v>9000</v>
      </c>
      <c r="R49" s="41">
        <f t="shared" si="5"/>
        <v>9000</v>
      </c>
      <c r="S49" s="41">
        <f t="shared" si="6"/>
        <v>0</v>
      </c>
      <c r="T49" s="44"/>
    </row>
    <row r="50" spans="1:20" s="90" customFormat="1" x14ac:dyDescent="0.2">
      <c r="A50" s="37" t="s">
        <v>7</v>
      </c>
      <c r="B50" s="38" t="s">
        <v>100</v>
      </c>
      <c r="C50" s="39" t="s">
        <v>101</v>
      </c>
      <c r="D50" s="40" t="s">
        <v>339</v>
      </c>
      <c r="E50" s="41"/>
      <c r="F50" s="41"/>
      <c r="G50" s="42">
        <f t="shared" si="0"/>
        <v>0</v>
      </c>
      <c r="H50" s="41"/>
      <c r="I50" s="41"/>
      <c r="J50" s="42">
        <f t="shared" si="1"/>
        <v>0</v>
      </c>
      <c r="K50" s="43">
        <v>3</v>
      </c>
      <c r="L50" s="43">
        <v>3000</v>
      </c>
      <c r="M50" s="42">
        <f t="shared" si="2"/>
        <v>9000</v>
      </c>
      <c r="N50" s="43">
        <v>3</v>
      </c>
      <c r="O50" s="41">
        <f t="shared" si="3"/>
        <v>3000</v>
      </c>
      <c r="P50" s="42">
        <v>9000</v>
      </c>
      <c r="Q50" s="41">
        <f t="shared" si="4"/>
        <v>9000</v>
      </c>
      <c r="R50" s="41">
        <f t="shared" si="5"/>
        <v>9000</v>
      </c>
      <c r="S50" s="41">
        <f t="shared" si="6"/>
        <v>0</v>
      </c>
      <c r="T50" s="44"/>
    </row>
    <row r="51" spans="1:20" s="90" customFormat="1" x14ac:dyDescent="0.2">
      <c r="A51" s="37" t="s">
        <v>7</v>
      </c>
      <c r="B51" s="38" t="s">
        <v>102</v>
      </c>
      <c r="C51" s="39" t="s">
        <v>103</v>
      </c>
      <c r="D51" s="40" t="s">
        <v>339</v>
      </c>
      <c r="E51" s="41"/>
      <c r="F51" s="41"/>
      <c r="G51" s="42">
        <f t="shared" si="0"/>
        <v>0</v>
      </c>
      <c r="H51" s="41"/>
      <c r="I51" s="41"/>
      <c r="J51" s="42">
        <f t="shared" si="1"/>
        <v>0</v>
      </c>
      <c r="K51" s="43">
        <v>3</v>
      </c>
      <c r="L51" s="43">
        <v>3000</v>
      </c>
      <c r="M51" s="42">
        <f t="shared" si="2"/>
        <v>9000</v>
      </c>
      <c r="N51" s="43">
        <v>3</v>
      </c>
      <c r="O51" s="41">
        <f t="shared" si="3"/>
        <v>3000</v>
      </c>
      <c r="P51" s="42">
        <v>9000</v>
      </c>
      <c r="Q51" s="41">
        <f t="shared" si="4"/>
        <v>9000</v>
      </c>
      <c r="R51" s="41">
        <f t="shared" si="5"/>
        <v>9000</v>
      </c>
      <c r="S51" s="41">
        <f t="shared" si="6"/>
        <v>0</v>
      </c>
      <c r="T51" s="44"/>
    </row>
    <row r="52" spans="1:20" s="90" customFormat="1" x14ac:dyDescent="0.2">
      <c r="A52" s="37" t="s">
        <v>7</v>
      </c>
      <c r="B52" s="38" t="s">
        <v>104</v>
      </c>
      <c r="C52" s="39" t="s">
        <v>105</v>
      </c>
      <c r="D52" s="40" t="s">
        <v>339</v>
      </c>
      <c r="E52" s="41"/>
      <c r="F52" s="41"/>
      <c r="G52" s="42">
        <f t="shared" si="0"/>
        <v>0</v>
      </c>
      <c r="H52" s="41"/>
      <c r="I52" s="41"/>
      <c r="J52" s="42">
        <f t="shared" si="1"/>
        <v>0</v>
      </c>
      <c r="K52" s="43">
        <v>3</v>
      </c>
      <c r="L52" s="43">
        <v>3000</v>
      </c>
      <c r="M52" s="42">
        <f t="shared" si="2"/>
        <v>9000</v>
      </c>
      <c r="N52" s="43">
        <v>3</v>
      </c>
      <c r="O52" s="41">
        <f t="shared" si="3"/>
        <v>3000</v>
      </c>
      <c r="P52" s="42">
        <v>9000</v>
      </c>
      <c r="Q52" s="41">
        <f t="shared" si="4"/>
        <v>9000</v>
      </c>
      <c r="R52" s="41">
        <f t="shared" si="5"/>
        <v>9000</v>
      </c>
      <c r="S52" s="41">
        <f t="shared" si="6"/>
        <v>0</v>
      </c>
      <c r="T52" s="44"/>
    </row>
    <row r="53" spans="1:20" s="90" customFormat="1" x14ac:dyDescent="0.2">
      <c r="A53" s="37" t="s">
        <v>7</v>
      </c>
      <c r="B53" s="38" t="s">
        <v>106</v>
      </c>
      <c r="C53" s="39" t="s">
        <v>107</v>
      </c>
      <c r="D53" s="40" t="s">
        <v>339</v>
      </c>
      <c r="E53" s="41"/>
      <c r="F53" s="41"/>
      <c r="G53" s="42">
        <f t="shared" si="0"/>
        <v>0</v>
      </c>
      <c r="H53" s="41"/>
      <c r="I53" s="41"/>
      <c r="J53" s="42">
        <f t="shared" si="1"/>
        <v>0</v>
      </c>
      <c r="K53" s="43">
        <v>3</v>
      </c>
      <c r="L53" s="43">
        <v>3000</v>
      </c>
      <c r="M53" s="42">
        <f t="shared" si="2"/>
        <v>9000</v>
      </c>
      <c r="N53" s="43">
        <v>3</v>
      </c>
      <c r="O53" s="41">
        <f t="shared" si="3"/>
        <v>3000</v>
      </c>
      <c r="P53" s="42">
        <v>9000</v>
      </c>
      <c r="Q53" s="41">
        <f t="shared" si="4"/>
        <v>9000</v>
      </c>
      <c r="R53" s="41">
        <f t="shared" si="5"/>
        <v>9000</v>
      </c>
      <c r="S53" s="41">
        <f t="shared" si="6"/>
        <v>0</v>
      </c>
      <c r="T53" s="44"/>
    </row>
    <row r="54" spans="1:20" s="90" customFormat="1" x14ac:dyDescent="0.2">
      <c r="A54" s="37" t="s">
        <v>7</v>
      </c>
      <c r="B54" s="38" t="s">
        <v>108</v>
      </c>
      <c r="C54" s="39" t="s">
        <v>109</v>
      </c>
      <c r="D54" s="40" t="s">
        <v>339</v>
      </c>
      <c r="E54" s="41"/>
      <c r="F54" s="41"/>
      <c r="G54" s="42">
        <f t="shared" si="0"/>
        <v>0</v>
      </c>
      <c r="H54" s="41"/>
      <c r="I54" s="41"/>
      <c r="J54" s="42">
        <f t="shared" si="1"/>
        <v>0</v>
      </c>
      <c r="K54" s="43">
        <v>3</v>
      </c>
      <c r="L54" s="43">
        <v>3000</v>
      </c>
      <c r="M54" s="42">
        <f t="shared" si="2"/>
        <v>9000</v>
      </c>
      <c r="N54" s="43">
        <v>3</v>
      </c>
      <c r="O54" s="41">
        <f t="shared" si="3"/>
        <v>3000</v>
      </c>
      <c r="P54" s="42">
        <v>9000</v>
      </c>
      <c r="Q54" s="41">
        <f t="shared" si="4"/>
        <v>9000</v>
      </c>
      <c r="R54" s="41">
        <f t="shared" si="5"/>
        <v>9000</v>
      </c>
      <c r="S54" s="41">
        <f t="shared" si="6"/>
        <v>0</v>
      </c>
      <c r="T54" s="44"/>
    </row>
    <row r="55" spans="1:20" s="90" customFormat="1" x14ac:dyDescent="0.2">
      <c r="A55" s="37" t="s">
        <v>7</v>
      </c>
      <c r="B55" s="38" t="s">
        <v>110</v>
      </c>
      <c r="C55" s="39" t="s">
        <v>111</v>
      </c>
      <c r="D55" s="40" t="s">
        <v>339</v>
      </c>
      <c r="E55" s="41"/>
      <c r="F55" s="41"/>
      <c r="G55" s="42">
        <f t="shared" si="0"/>
        <v>0</v>
      </c>
      <c r="H55" s="41"/>
      <c r="I55" s="41"/>
      <c r="J55" s="42">
        <f t="shared" si="1"/>
        <v>0</v>
      </c>
      <c r="K55" s="43">
        <v>3</v>
      </c>
      <c r="L55" s="43">
        <v>3000</v>
      </c>
      <c r="M55" s="42">
        <f t="shared" si="2"/>
        <v>9000</v>
      </c>
      <c r="N55" s="43">
        <v>3</v>
      </c>
      <c r="O55" s="41">
        <f t="shared" si="3"/>
        <v>2833.3333333333335</v>
      </c>
      <c r="P55" s="42">
        <v>8500</v>
      </c>
      <c r="Q55" s="41">
        <f t="shared" si="4"/>
        <v>9000</v>
      </c>
      <c r="R55" s="41">
        <f t="shared" si="5"/>
        <v>8500</v>
      </c>
      <c r="S55" s="41">
        <f t="shared" si="6"/>
        <v>500</v>
      </c>
      <c r="T55" s="44"/>
    </row>
    <row r="56" spans="1:20" s="90" customFormat="1" x14ac:dyDescent="0.2">
      <c r="A56" s="37" t="s">
        <v>7</v>
      </c>
      <c r="B56" s="38" t="s">
        <v>112</v>
      </c>
      <c r="C56" s="39" t="s">
        <v>113</v>
      </c>
      <c r="D56" s="40" t="s">
        <v>339</v>
      </c>
      <c r="E56" s="41"/>
      <c r="F56" s="41"/>
      <c r="G56" s="42">
        <f t="shared" si="0"/>
        <v>0</v>
      </c>
      <c r="H56" s="41"/>
      <c r="I56" s="41"/>
      <c r="J56" s="42">
        <f t="shared" si="1"/>
        <v>0</v>
      </c>
      <c r="K56" s="43">
        <v>3</v>
      </c>
      <c r="L56" s="43">
        <v>3000</v>
      </c>
      <c r="M56" s="42">
        <f t="shared" si="2"/>
        <v>9000</v>
      </c>
      <c r="N56" s="43">
        <v>3</v>
      </c>
      <c r="O56" s="41">
        <f t="shared" si="3"/>
        <v>3000</v>
      </c>
      <c r="P56" s="42">
        <v>9000</v>
      </c>
      <c r="Q56" s="41">
        <f t="shared" si="4"/>
        <v>9000</v>
      </c>
      <c r="R56" s="41">
        <f t="shared" si="5"/>
        <v>9000</v>
      </c>
      <c r="S56" s="41">
        <f t="shared" si="6"/>
        <v>0</v>
      </c>
      <c r="T56" s="44"/>
    </row>
    <row r="57" spans="1:20" s="90" customFormat="1" x14ac:dyDescent="0.2">
      <c r="A57" s="37" t="s">
        <v>7</v>
      </c>
      <c r="B57" s="38" t="s">
        <v>114</v>
      </c>
      <c r="C57" s="39" t="s">
        <v>115</v>
      </c>
      <c r="D57" s="40" t="s">
        <v>339</v>
      </c>
      <c r="E57" s="41"/>
      <c r="F57" s="41"/>
      <c r="G57" s="42">
        <f t="shared" si="0"/>
        <v>0</v>
      </c>
      <c r="H57" s="41"/>
      <c r="I57" s="41"/>
      <c r="J57" s="42">
        <f t="shared" si="1"/>
        <v>0</v>
      </c>
      <c r="K57" s="43">
        <v>3</v>
      </c>
      <c r="L57" s="43">
        <v>3000</v>
      </c>
      <c r="M57" s="42">
        <f t="shared" si="2"/>
        <v>9000</v>
      </c>
      <c r="N57" s="43">
        <v>3</v>
      </c>
      <c r="O57" s="41">
        <f t="shared" si="3"/>
        <v>2833.3333333333335</v>
      </c>
      <c r="P57" s="42">
        <v>8500</v>
      </c>
      <c r="Q57" s="41">
        <f t="shared" si="4"/>
        <v>9000</v>
      </c>
      <c r="R57" s="41">
        <f t="shared" si="5"/>
        <v>8500</v>
      </c>
      <c r="S57" s="41">
        <f t="shared" si="6"/>
        <v>500</v>
      </c>
      <c r="T57" s="44"/>
    </row>
    <row r="58" spans="1:20" s="90" customFormat="1" x14ac:dyDescent="0.2">
      <c r="A58" s="37" t="s">
        <v>7</v>
      </c>
      <c r="B58" s="38" t="s">
        <v>116</v>
      </c>
      <c r="C58" s="39" t="s">
        <v>117</v>
      </c>
      <c r="D58" s="40" t="s">
        <v>339</v>
      </c>
      <c r="E58" s="41"/>
      <c r="F58" s="41"/>
      <c r="G58" s="42">
        <f t="shared" si="0"/>
        <v>0</v>
      </c>
      <c r="H58" s="41"/>
      <c r="I58" s="41"/>
      <c r="J58" s="42">
        <f t="shared" si="1"/>
        <v>0</v>
      </c>
      <c r="K58" s="43">
        <v>3</v>
      </c>
      <c r="L58" s="43">
        <v>3000</v>
      </c>
      <c r="M58" s="42">
        <f t="shared" si="2"/>
        <v>9000</v>
      </c>
      <c r="N58" s="43">
        <v>3</v>
      </c>
      <c r="O58" s="41">
        <f t="shared" si="3"/>
        <v>3000</v>
      </c>
      <c r="P58" s="42">
        <v>9000</v>
      </c>
      <c r="Q58" s="41">
        <f t="shared" si="4"/>
        <v>9000</v>
      </c>
      <c r="R58" s="41">
        <f t="shared" si="5"/>
        <v>9000</v>
      </c>
      <c r="S58" s="41">
        <f t="shared" si="6"/>
        <v>0</v>
      </c>
      <c r="T58" s="44"/>
    </row>
    <row r="59" spans="1:20" s="90" customFormat="1" x14ac:dyDescent="0.2">
      <c r="A59" s="37" t="s">
        <v>7</v>
      </c>
      <c r="B59" s="38" t="s">
        <v>118</v>
      </c>
      <c r="C59" s="39" t="s">
        <v>119</v>
      </c>
      <c r="D59" s="40" t="s">
        <v>339</v>
      </c>
      <c r="E59" s="41"/>
      <c r="F59" s="41"/>
      <c r="G59" s="42">
        <f t="shared" si="0"/>
        <v>0</v>
      </c>
      <c r="H59" s="41"/>
      <c r="I59" s="41"/>
      <c r="J59" s="42">
        <f t="shared" si="1"/>
        <v>0</v>
      </c>
      <c r="K59" s="43">
        <v>3</v>
      </c>
      <c r="L59" s="43">
        <v>3000</v>
      </c>
      <c r="M59" s="42">
        <f t="shared" si="2"/>
        <v>9000</v>
      </c>
      <c r="N59" s="43">
        <v>3</v>
      </c>
      <c r="O59" s="41">
        <f t="shared" si="3"/>
        <v>3000</v>
      </c>
      <c r="P59" s="42">
        <v>9000</v>
      </c>
      <c r="Q59" s="41">
        <f t="shared" si="4"/>
        <v>9000</v>
      </c>
      <c r="R59" s="41">
        <f t="shared" si="5"/>
        <v>9000</v>
      </c>
      <c r="S59" s="41">
        <f t="shared" si="6"/>
        <v>0</v>
      </c>
      <c r="T59" s="44"/>
    </row>
    <row r="60" spans="1:20" s="90" customFormat="1" x14ac:dyDescent="0.2">
      <c r="A60" s="37" t="s">
        <v>7</v>
      </c>
      <c r="B60" s="38" t="s">
        <v>120</v>
      </c>
      <c r="C60" s="39" t="s">
        <v>121</v>
      </c>
      <c r="D60" s="40" t="s">
        <v>339</v>
      </c>
      <c r="E60" s="41"/>
      <c r="F60" s="41"/>
      <c r="G60" s="42">
        <f t="shared" si="0"/>
        <v>0</v>
      </c>
      <c r="H60" s="41"/>
      <c r="I60" s="41"/>
      <c r="J60" s="42">
        <f t="shared" si="1"/>
        <v>0</v>
      </c>
      <c r="K60" s="43">
        <v>3</v>
      </c>
      <c r="L60" s="43">
        <v>3000</v>
      </c>
      <c r="M60" s="42">
        <f t="shared" si="2"/>
        <v>9000</v>
      </c>
      <c r="N60" s="43">
        <v>3</v>
      </c>
      <c r="O60" s="41">
        <f t="shared" si="3"/>
        <v>0</v>
      </c>
      <c r="P60" s="42">
        <v>0</v>
      </c>
      <c r="Q60" s="41">
        <f t="shared" si="4"/>
        <v>9000</v>
      </c>
      <c r="R60" s="41">
        <f t="shared" si="5"/>
        <v>0</v>
      </c>
      <c r="S60" s="41">
        <f t="shared" si="6"/>
        <v>9000</v>
      </c>
      <c r="T60" s="44" t="s">
        <v>77</v>
      </c>
    </row>
    <row r="61" spans="1:20" s="90" customFormat="1" x14ac:dyDescent="0.2">
      <c r="A61" s="37" t="s">
        <v>7</v>
      </c>
      <c r="B61" s="38" t="s">
        <v>122</v>
      </c>
      <c r="C61" s="39" t="s">
        <v>123</v>
      </c>
      <c r="D61" s="40" t="s">
        <v>339</v>
      </c>
      <c r="E61" s="41"/>
      <c r="F61" s="41"/>
      <c r="G61" s="42">
        <f t="shared" si="0"/>
        <v>0</v>
      </c>
      <c r="H61" s="41"/>
      <c r="I61" s="41"/>
      <c r="J61" s="42">
        <f t="shared" si="1"/>
        <v>0</v>
      </c>
      <c r="K61" s="43">
        <v>3</v>
      </c>
      <c r="L61" s="43">
        <v>3000</v>
      </c>
      <c r="M61" s="42">
        <f t="shared" si="2"/>
        <v>9000</v>
      </c>
      <c r="N61" s="43">
        <v>3</v>
      </c>
      <c r="O61" s="41">
        <f t="shared" si="3"/>
        <v>3000</v>
      </c>
      <c r="P61" s="42">
        <v>9000</v>
      </c>
      <c r="Q61" s="41">
        <f t="shared" si="4"/>
        <v>9000</v>
      </c>
      <c r="R61" s="41">
        <f t="shared" si="5"/>
        <v>9000</v>
      </c>
      <c r="S61" s="41">
        <f t="shared" si="6"/>
        <v>0</v>
      </c>
      <c r="T61" s="44"/>
    </row>
    <row r="62" spans="1:20" s="90" customFormat="1" ht="38.25" x14ac:dyDescent="0.2">
      <c r="A62" s="37" t="s">
        <v>7</v>
      </c>
      <c r="B62" s="38" t="s">
        <v>124</v>
      </c>
      <c r="C62" s="39" t="s">
        <v>125</v>
      </c>
      <c r="D62" s="40" t="s">
        <v>339</v>
      </c>
      <c r="E62" s="41"/>
      <c r="F62" s="41"/>
      <c r="G62" s="42">
        <f t="shared" si="0"/>
        <v>0</v>
      </c>
      <c r="H62" s="41"/>
      <c r="I62" s="41"/>
      <c r="J62" s="42">
        <f t="shared" si="1"/>
        <v>0</v>
      </c>
      <c r="K62" s="43">
        <v>3</v>
      </c>
      <c r="L62" s="43">
        <v>3000</v>
      </c>
      <c r="M62" s="42">
        <f t="shared" si="2"/>
        <v>9000</v>
      </c>
      <c r="N62" s="43">
        <v>3</v>
      </c>
      <c r="O62" s="41">
        <f t="shared" si="3"/>
        <v>3166.6666666666665</v>
      </c>
      <c r="P62" s="42">
        <v>9500</v>
      </c>
      <c r="Q62" s="41">
        <f t="shared" si="4"/>
        <v>9000</v>
      </c>
      <c r="R62" s="41">
        <f t="shared" si="5"/>
        <v>9500</v>
      </c>
      <c r="S62" s="41">
        <f t="shared" si="6"/>
        <v>-500</v>
      </c>
      <c r="T62" s="45" t="s">
        <v>126</v>
      </c>
    </row>
    <row r="63" spans="1:20" s="90" customFormat="1" x14ac:dyDescent="0.2">
      <c r="A63" s="37" t="s">
        <v>7</v>
      </c>
      <c r="B63" s="38" t="s">
        <v>127</v>
      </c>
      <c r="C63" s="39" t="s">
        <v>128</v>
      </c>
      <c r="D63" s="40" t="s">
        <v>339</v>
      </c>
      <c r="E63" s="41"/>
      <c r="F63" s="41"/>
      <c r="G63" s="42">
        <f t="shared" si="0"/>
        <v>0</v>
      </c>
      <c r="H63" s="41"/>
      <c r="I63" s="41"/>
      <c r="J63" s="42">
        <f t="shared" si="1"/>
        <v>0</v>
      </c>
      <c r="K63" s="43">
        <v>3</v>
      </c>
      <c r="L63" s="43">
        <v>3000</v>
      </c>
      <c r="M63" s="42">
        <f t="shared" si="2"/>
        <v>9000</v>
      </c>
      <c r="N63" s="43">
        <v>3</v>
      </c>
      <c r="O63" s="41">
        <f t="shared" si="3"/>
        <v>3000</v>
      </c>
      <c r="P63" s="42">
        <v>9000</v>
      </c>
      <c r="Q63" s="41">
        <f t="shared" si="4"/>
        <v>9000</v>
      </c>
      <c r="R63" s="41">
        <f t="shared" si="5"/>
        <v>9000</v>
      </c>
      <c r="S63" s="41">
        <f t="shared" si="6"/>
        <v>0</v>
      </c>
      <c r="T63" s="44"/>
    </row>
    <row r="64" spans="1:20" s="90" customFormat="1" x14ac:dyDescent="0.2">
      <c r="A64" s="37" t="s">
        <v>7</v>
      </c>
      <c r="B64" s="38" t="s">
        <v>129</v>
      </c>
      <c r="C64" s="39" t="s">
        <v>130</v>
      </c>
      <c r="D64" s="40" t="s">
        <v>339</v>
      </c>
      <c r="E64" s="41"/>
      <c r="F64" s="41"/>
      <c r="G64" s="42">
        <f t="shared" si="0"/>
        <v>0</v>
      </c>
      <c r="H64" s="41"/>
      <c r="I64" s="41"/>
      <c r="J64" s="42">
        <f t="shared" si="1"/>
        <v>0</v>
      </c>
      <c r="K64" s="43">
        <v>3</v>
      </c>
      <c r="L64" s="43">
        <v>3000</v>
      </c>
      <c r="M64" s="42">
        <f t="shared" si="2"/>
        <v>9000</v>
      </c>
      <c r="N64" s="43">
        <v>3</v>
      </c>
      <c r="O64" s="41">
        <f t="shared" si="3"/>
        <v>3000</v>
      </c>
      <c r="P64" s="42">
        <v>9000</v>
      </c>
      <c r="Q64" s="41">
        <f t="shared" si="4"/>
        <v>9000</v>
      </c>
      <c r="R64" s="41">
        <f t="shared" si="5"/>
        <v>9000</v>
      </c>
      <c r="S64" s="41">
        <f t="shared" si="6"/>
        <v>0</v>
      </c>
      <c r="T64" s="44"/>
    </row>
    <row r="65" spans="1:20" s="90" customFormat="1" ht="38.25" x14ac:dyDescent="0.2">
      <c r="A65" s="37" t="s">
        <v>7</v>
      </c>
      <c r="B65" s="38" t="s">
        <v>131</v>
      </c>
      <c r="C65" s="39" t="s">
        <v>132</v>
      </c>
      <c r="D65" s="40" t="s">
        <v>339</v>
      </c>
      <c r="E65" s="41"/>
      <c r="F65" s="41"/>
      <c r="G65" s="42">
        <f t="shared" si="0"/>
        <v>0</v>
      </c>
      <c r="H65" s="41"/>
      <c r="I65" s="41"/>
      <c r="J65" s="42">
        <f t="shared" si="1"/>
        <v>0</v>
      </c>
      <c r="K65" s="43">
        <v>3</v>
      </c>
      <c r="L65" s="43">
        <v>3000</v>
      </c>
      <c r="M65" s="42">
        <f t="shared" si="2"/>
        <v>9000</v>
      </c>
      <c r="N65" s="43">
        <v>3</v>
      </c>
      <c r="O65" s="41">
        <f t="shared" si="3"/>
        <v>3333.3333333333335</v>
      </c>
      <c r="P65" s="42">
        <v>10000</v>
      </c>
      <c r="Q65" s="41">
        <f t="shared" si="4"/>
        <v>9000</v>
      </c>
      <c r="R65" s="41">
        <f t="shared" si="5"/>
        <v>10000</v>
      </c>
      <c r="S65" s="41">
        <f t="shared" si="6"/>
        <v>-1000</v>
      </c>
      <c r="T65" s="45" t="s">
        <v>126</v>
      </c>
    </row>
    <row r="66" spans="1:20" s="90" customFormat="1" ht="25.5" x14ac:dyDescent="0.2">
      <c r="A66" s="37" t="s">
        <v>7</v>
      </c>
      <c r="B66" s="38" t="s">
        <v>133</v>
      </c>
      <c r="C66" s="39" t="s">
        <v>134</v>
      </c>
      <c r="D66" s="40" t="s">
        <v>339</v>
      </c>
      <c r="E66" s="41"/>
      <c r="F66" s="41"/>
      <c r="G66" s="42">
        <f t="shared" si="0"/>
        <v>0</v>
      </c>
      <c r="H66" s="41"/>
      <c r="I66" s="41"/>
      <c r="J66" s="42">
        <f t="shared" si="1"/>
        <v>0</v>
      </c>
      <c r="K66" s="43">
        <v>3</v>
      </c>
      <c r="L66" s="43">
        <v>3000</v>
      </c>
      <c r="M66" s="42">
        <f t="shared" si="2"/>
        <v>9000</v>
      </c>
      <c r="N66" s="43">
        <v>3</v>
      </c>
      <c r="O66" s="41">
        <f t="shared" si="3"/>
        <v>3400</v>
      </c>
      <c r="P66" s="42">
        <v>10200</v>
      </c>
      <c r="Q66" s="41">
        <f t="shared" si="4"/>
        <v>9000</v>
      </c>
      <c r="R66" s="41">
        <f t="shared" si="5"/>
        <v>10200</v>
      </c>
      <c r="S66" s="41">
        <f t="shared" si="6"/>
        <v>-1200</v>
      </c>
      <c r="T66" s="45" t="s">
        <v>52</v>
      </c>
    </row>
    <row r="67" spans="1:20" s="90" customFormat="1" x14ac:dyDescent="0.2">
      <c r="A67" s="37" t="s">
        <v>7</v>
      </c>
      <c r="B67" s="38" t="s">
        <v>135</v>
      </c>
      <c r="C67" s="39" t="s">
        <v>136</v>
      </c>
      <c r="D67" s="40" t="s">
        <v>339</v>
      </c>
      <c r="E67" s="41"/>
      <c r="F67" s="41"/>
      <c r="G67" s="42">
        <f t="shared" si="0"/>
        <v>0</v>
      </c>
      <c r="H67" s="41"/>
      <c r="I67" s="41"/>
      <c r="J67" s="42">
        <f t="shared" si="1"/>
        <v>0</v>
      </c>
      <c r="K67" s="43">
        <v>3</v>
      </c>
      <c r="L67" s="43">
        <v>3000</v>
      </c>
      <c r="M67" s="42">
        <f t="shared" si="2"/>
        <v>9000</v>
      </c>
      <c r="N67" s="43">
        <v>3</v>
      </c>
      <c r="O67" s="41">
        <f t="shared" si="3"/>
        <v>3000</v>
      </c>
      <c r="P67" s="42">
        <v>9000</v>
      </c>
      <c r="Q67" s="41">
        <f t="shared" si="4"/>
        <v>9000</v>
      </c>
      <c r="R67" s="41">
        <f t="shared" si="5"/>
        <v>9000</v>
      </c>
      <c r="S67" s="41">
        <f t="shared" si="6"/>
        <v>0</v>
      </c>
      <c r="T67" s="44"/>
    </row>
    <row r="68" spans="1:20" s="90" customFormat="1" x14ac:dyDescent="0.2">
      <c r="A68" s="37" t="s">
        <v>7</v>
      </c>
      <c r="B68" s="38" t="s">
        <v>137</v>
      </c>
      <c r="C68" s="39" t="s">
        <v>138</v>
      </c>
      <c r="D68" s="40" t="s">
        <v>339</v>
      </c>
      <c r="E68" s="41"/>
      <c r="F68" s="41"/>
      <c r="G68" s="42">
        <f t="shared" si="0"/>
        <v>0</v>
      </c>
      <c r="H68" s="41"/>
      <c r="I68" s="41"/>
      <c r="J68" s="42">
        <f t="shared" si="1"/>
        <v>0</v>
      </c>
      <c r="K68" s="43">
        <v>3</v>
      </c>
      <c r="L68" s="43">
        <v>3000</v>
      </c>
      <c r="M68" s="42">
        <f t="shared" si="2"/>
        <v>9000</v>
      </c>
      <c r="N68" s="43">
        <v>3</v>
      </c>
      <c r="O68" s="41">
        <f t="shared" si="3"/>
        <v>3000</v>
      </c>
      <c r="P68" s="42">
        <v>9000</v>
      </c>
      <c r="Q68" s="41">
        <f t="shared" si="4"/>
        <v>9000</v>
      </c>
      <c r="R68" s="41">
        <f t="shared" si="5"/>
        <v>9000</v>
      </c>
      <c r="S68" s="41">
        <f t="shared" si="6"/>
        <v>0</v>
      </c>
      <c r="T68" s="44"/>
    </row>
    <row r="69" spans="1:20" s="90" customFormat="1" ht="25.5" x14ac:dyDescent="0.2">
      <c r="A69" s="37" t="s">
        <v>7</v>
      </c>
      <c r="B69" s="38" t="s">
        <v>139</v>
      </c>
      <c r="C69" s="39" t="s">
        <v>140</v>
      </c>
      <c r="D69" s="40" t="s">
        <v>339</v>
      </c>
      <c r="E69" s="41"/>
      <c r="F69" s="41"/>
      <c r="G69" s="42">
        <f t="shared" si="0"/>
        <v>0</v>
      </c>
      <c r="H69" s="41"/>
      <c r="I69" s="41"/>
      <c r="J69" s="42">
        <f t="shared" si="1"/>
        <v>0</v>
      </c>
      <c r="K69" s="43">
        <v>3</v>
      </c>
      <c r="L69" s="43">
        <v>3000</v>
      </c>
      <c r="M69" s="42">
        <f t="shared" si="2"/>
        <v>9000</v>
      </c>
      <c r="N69" s="43">
        <v>3</v>
      </c>
      <c r="O69" s="41">
        <f t="shared" si="3"/>
        <v>3366.6666666666665</v>
      </c>
      <c r="P69" s="42">
        <v>10100</v>
      </c>
      <c r="Q69" s="41">
        <f t="shared" si="4"/>
        <v>9000</v>
      </c>
      <c r="R69" s="41">
        <f t="shared" si="5"/>
        <v>10100</v>
      </c>
      <c r="S69" s="41">
        <f t="shared" si="6"/>
        <v>-1100</v>
      </c>
      <c r="T69" s="45" t="s">
        <v>52</v>
      </c>
    </row>
    <row r="70" spans="1:20" s="90" customFormat="1" ht="25.5" x14ac:dyDescent="0.2">
      <c r="A70" s="37" t="s">
        <v>7</v>
      </c>
      <c r="B70" s="38" t="s">
        <v>141</v>
      </c>
      <c r="C70" s="39" t="s">
        <v>142</v>
      </c>
      <c r="D70" s="40" t="s">
        <v>339</v>
      </c>
      <c r="E70" s="41"/>
      <c r="F70" s="41"/>
      <c r="G70" s="42">
        <f t="shared" si="0"/>
        <v>0</v>
      </c>
      <c r="H70" s="41"/>
      <c r="I70" s="41"/>
      <c r="J70" s="42">
        <f t="shared" si="1"/>
        <v>0</v>
      </c>
      <c r="K70" s="43">
        <v>3</v>
      </c>
      <c r="L70" s="43">
        <v>3000</v>
      </c>
      <c r="M70" s="42">
        <f t="shared" si="2"/>
        <v>9000</v>
      </c>
      <c r="N70" s="43">
        <v>3</v>
      </c>
      <c r="O70" s="41">
        <f t="shared" si="3"/>
        <v>3366.6666666666665</v>
      </c>
      <c r="P70" s="42">
        <v>10100</v>
      </c>
      <c r="Q70" s="41">
        <f t="shared" si="4"/>
        <v>9000</v>
      </c>
      <c r="R70" s="41">
        <f t="shared" si="5"/>
        <v>10100</v>
      </c>
      <c r="S70" s="41">
        <f t="shared" si="6"/>
        <v>-1100</v>
      </c>
      <c r="T70" s="45" t="s">
        <v>52</v>
      </c>
    </row>
    <row r="71" spans="1:20" s="90" customFormat="1" ht="38.25" x14ac:dyDescent="0.2">
      <c r="A71" s="37" t="s">
        <v>7</v>
      </c>
      <c r="B71" s="38" t="s">
        <v>143</v>
      </c>
      <c r="C71" s="39" t="s">
        <v>144</v>
      </c>
      <c r="D71" s="40" t="s">
        <v>339</v>
      </c>
      <c r="E71" s="41"/>
      <c r="F71" s="41"/>
      <c r="G71" s="42">
        <f t="shared" si="0"/>
        <v>0</v>
      </c>
      <c r="H71" s="41"/>
      <c r="I71" s="41"/>
      <c r="J71" s="42">
        <f t="shared" si="1"/>
        <v>0</v>
      </c>
      <c r="K71" s="43">
        <v>3</v>
      </c>
      <c r="L71" s="43">
        <v>3000</v>
      </c>
      <c r="M71" s="42">
        <f t="shared" si="2"/>
        <v>9000</v>
      </c>
      <c r="N71" s="43">
        <v>3</v>
      </c>
      <c r="O71" s="41">
        <f t="shared" si="3"/>
        <v>4522.9933333333329</v>
      </c>
      <c r="P71" s="42">
        <v>13568.98</v>
      </c>
      <c r="Q71" s="41">
        <f t="shared" si="4"/>
        <v>9000</v>
      </c>
      <c r="R71" s="41">
        <f t="shared" si="5"/>
        <v>13568.98</v>
      </c>
      <c r="S71" s="41">
        <f t="shared" si="6"/>
        <v>-4568.9799999999996</v>
      </c>
      <c r="T71" s="45" t="s">
        <v>126</v>
      </c>
    </row>
    <row r="72" spans="1:20" s="90" customFormat="1" x14ac:dyDescent="0.2">
      <c r="A72" s="37" t="s">
        <v>7</v>
      </c>
      <c r="B72" s="38" t="s">
        <v>145</v>
      </c>
      <c r="C72" s="39" t="s">
        <v>146</v>
      </c>
      <c r="D72" s="40" t="s">
        <v>339</v>
      </c>
      <c r="E72" s="41"/>
      <c r="F72" s="41"/>
      <c r="G72" s="42">
        <f t="shared" si="0"/>
        <v>0</v>
      </c>
      <c r="H72" s="41"/>
      <c r="I72" s="41"/>
      <c r="J72" s="42">
        <f t="shared" si="1"/>
        <v>0</v>
      </c>
      <c r="K72" s="43">
        <v>3</v>
      </c>
      <c r="L72" s="43">
        <v>3000</v>
      </c>
      <c r="M72" s="42">
        <f t="shared" si="2"/>
        <v>9000</v>
      </c>
      <c r="N72" s="43">
        <v>3</v>
      </c>
      <c r="O72" s="41">
        <f t="shared" si="3"/>
        <v>3000</v>
      </c>
      <c r="P72" s="42">
        <v>9000</v>
      </c>
      <c r="Q72" s="41">
        <f t="shared" si="4"/>
        <v>9000</v>
      </c>
      <c r="R72" s="41">
        <f t="shared" si="5"/>
        <v>9000</v>
      </c>
      <c r="S72" s="41">
        <f t="shared" si="6"/>
        <v>0</v>
      </c>
      <c r="T72" s="44"/>
    </row>
    <row r="73" spans="1:20" s="90" customFormat="1" x14ac:dyDescent="0.2">
      <c r="A73" s="37" t="s">
        <v>7</v>
      </c>
      <c r="B73" s="38" t="s">
        <v>147</v>
      </c>
      <c r="C73" s="39" t="s">
        <v>148</v>
      </c>
      <c r="D73" s="40" t="s">
        <v>339</v>
      </c>
      <c r="E73" s="41"/>
      <c r="F73" s="41"/>
      <c r="G73" s="42">
        <f t="shared" si="0"/>
        <v>0</v>
      </c>
      <c r="H73" s="41"/>
      <c r="I73" s="41"/>
      <c r="J73" s="42">
        <f t="shared" si="1"/>
        <v>0</v>
      </c>
      <c r="K73" s="43">
        <v>3</v>
      </c>
      <c r="L73" s="43">
        <v>3000</v>
      </c>
      <c r="M73" s="42">
        <f t="shared" si="2"/>
        <v>9000</v>
      </c>
      <c r="N73" s="43">
        <v>3</v>
      </c>
      <c r="O73" s="41">
        <f t="shared" si="3"/>
        <v>3000</v>
      </c>
      <c r="P73" s="42">
        <v>9000</v>
      </c>
      <c r="Q73" s="41">
        <f t="shared" si="4"/>
        <v>9000</v>
      </c>
      <c r="R73" s="41">
        <f t="shared" si="5"/>
        <v>9000</v>
      </c>
      <c r="S73" s="41">
        <f t="shared" si="6"/>
        <v>0</v>
      </c>
      <c r="T73" s="44"/>
    </row>
    <row r="74" spans="1:20" s="90" customFormat="1" ht="38.25" x14ac:dyDescent="0.2">
      <c r="A74" s="37" t="s">
        <v>7</v>
      </c>
      <c r="B74" s="38" t="s">
        <v>149</v>
      </c>
      <c r="C74" s="39" t="s">
        <v>150</v>
      </c>
      <c r="D74" s="40" t="s">
        <v>339</v>
      </c>
      <c r="E74" s="41"/>
      <c r="F74" s="41"/>
      <c r="G74" s="42">
        <f t="shared" si="0"/>
        <v>0</v>
      </c>
      <c r="H74" s="41"/>
      <c r="I74" s="41"/>
      <c r="J74" s="42">
        <f t="shared" si="1"/>
        <v>0</v>
      </c>
      <c r="K74" s="43">
        <v>3</v>
      </c>
      <c r="L74" s="43">
        <v>3000</v>
      </c>
      <c r="M74" s="42">
        <f t="shared" si="2"/>
        <v>9000</v>
      </c>
      <c r="N74" s="43">
        <v>3</v>
      </c>
      <c r="O74" s="41">
        <f t="shared" si="3"/>
        <v>3166.6666666666665</v>
      </c>
      <c r="P74" s="42">
        <v>9500</v>
      </c>
      <c r="Q74" s="41">
        <f t="shared" si="4"/>
        <v>9000</v>
      </c>
      <c r="R74" s="41">
        <f t="shared" si="5"/>
        <v>9500</v>
      </c>
      <c r="S74" s="41">
        <f t="shared" si="6"/>
        <v>-500</v>
      </c>
      <c r="T74" s="45" t="s">
        <v>126</v>
      </c>
    </row>
    <row r="75" spans="1:20" s="90" customFormat="1" ht="38.25" x14ac:dyDescent="0.2">
      <c r="A75" s="37" t="s">
        <v>7</v>
      </c>
      <c r="B75" s="38" t="s">
        <v>151</v>
      </c>
      <c r="C75" s="39" t="s">
        <v>152</v>
      </c>
      <c r="D75" s="40" t="s">
        <v>339</v>
      </c>
      <c r="E75" s="41"/>
      <c r="F75" s="41"/>
      <c r="G75" s="42">
        <f t="shared" si="0"/>
        <v>0</v>
      </c>
      <c r="H75" s="41"/>
      <c r="I75" s="41"/>
      <c r="J75" s="42">
        <f t="shared" si="1"/>
        <v>0</v>
      </c>
      <c r="K75" s="43">
        <v>3</v>
      </c>
      <c r="L75" s="43">
        <v>3000</v>
      </c>
      <c r="M75" s="42">
        <f t="shared" si="2"/>
        <v>9000</v>
      </c>
      <c r="N75" s="43">
        <v>3</v>
      </c>
      <c r="O75" s="41">
        <f t="shared" si="3"/>
        <v>3233.3333333333335</v>
      </c>
      <c r="P75" s="42">
        <v>9700</v>
      </c>
      <c r="Q75" s="41">
        <f t="shared" si="4"/>
        <v>9000</v>
      </c>
      <c r="R75" s="41">
        <f t="shared" si="5"/>
        <v>9700</v>
      </c>
      <c r="S75" s="41">
        <f t="shared" si="6"/>
        <v>-700</v>
      </c>
      <c r="T75" s="45" t="s">
        <v>126</v>
      </c>
    </row>
    <row r="76" spans="1:20" s="90" customFormat="1" x14ac:dyDescent="0.2">
      <c r="A76" s="37" t="s">
        <v>7</v>
      </c>
      <c r="B76" s="38" t="s">
        <v>153</v>
      </c>
      <c r="C76" s="39" t="s">
        <v>154</v>
      </c>
      <c r="D76" s="40" t="s">
        <v>339</v>
      </c>
      <c r="E76" s="41"/>
      <c r="F76" s="41"/>
      <c r="G76" s="42">
        <f t="shared" si="0"/>
        <v>0</v>
      </c>
      <c r="H76" s="41"/>
      <c r="I76" s="41"/>
      <c r="J76" s="42">
        <f t="shared" si="1"/>
        <v>0</v>
      </c>
      <c r="K76" s="43">
        <v>3</v>
      </c>
      <c r="L76" s="43">
        <v>3000</v>
      </c>
      <c r="M76" s="42">
        <f t="shared" si="2"/>
        <v>9000</v>
      </c>
      <c r="N76" s="43">
        <v>3</v>
      </c>
      <c r="O76" s="41">
        <f t="shared" si="3"/>
        <v>3000</v>
      </c>
      <c r="P76" s="42">
        <v>9000</v>
      </c>
      <c r="Q76" s="41">
        <f t="shared" si="4"/>
        <v>9000</v>
      </c>
      <c r="R76" s="41">
        <f t="shared" si="5"/>
        <v>9000</v>
      </c>
      <c r="S76" s="41">
        <f t="shared" si="6"/>
        <v>0</v>
      </c>
      <c r="T76" s="44"/>
    </row>
    <row r="77" spans="1:20" s="90" customFormat="1" x14ac:dyDescent="0.2">
      <c r="A77" s="37" t="s">
        <v>7</v>
      </c>
      <c r="B77" s="38" t="s">
        <v>155</v>
      </c>
      <c r="C77" s="39" t="s">
        <v>156</v>
      </c>
      <c r="D77" s="40" t="s">
        <v>339</v>
      </c>
      <c r="E77" s="41"/>
      <c r="F77" s="41"/>
      <c r="G77" s="42">
        <f t="shared" si="0"/>
        <v>0</v>
      </c>
      <c r="H77" s="41"/>
      <c r="I77" s="41"/>
      <c r="J77" s="42">
        <f t="shared" si="1"/>
        <v>0</v>
      </c>
      <c r="K77" s="43">
        <v>3</v>
      </c>
      <c r="L77" s="43">
        <v>3000</v>
      </c>
      <c r="M77" s="42">
        <f t="shared" si="2"/>
        <v>9000</v>
      </c>
      <c r="N77" s="43">
        <v>3</v>
      </c>
      <c r="O77" s="41">
        <f t="shared" si="3"/>
        <v>2833.3333333333335</v>
      </c>
      <c r="P77" s="42">
        <v>8500</v>
      </c>
      <c r="Q77" s="41">
        <f t="shared" si="4"/>
        <v>9000</v>
      </c>
      <c r="R77" s="41">
        <f t="shared" si="5"/>
        <v>8500</v>
      </c>
      <c r="S77" s="41">
        <f t="shared" si="6"/>
        <v>500</v>
      </c>
      <c r="T77" s="44"/>
    </row>
    <row r="78" spans="1:20" s="90" customFormat="1" x14ac:dyDescent="0.2">
      <c r="A78" s="37" t="s">
        <v>7</v>
      </c>
      <c r="B78" s="38" t="s">
        <v>157</v>
      </c>
      <c r="C78" s="39" t="s">
        <v>158</v>
      </c>
      <c r="D78" s="40" t="s">
        <v>339</v>
      </c>
      <c r="E78" s="41"/>
      <c r="F78" s="41"/>
      <c r="G78" s="42">
        <f t="shared" si="0"/>
        <v>0</v>
      </c>
      <c r="H78" s="41"/>
      <c r="I78" s="41"/>
      <c r="J78" s="42">
        <f t="shared" si="1"/>
        <v>0</v>
      </c>
      <c r="K78" s="43">
        <v>3</v>
      </c>
      <c r="L78" s="43">
        <v>3000</v>
      </c>
      <c r="M78" s="42">
        <f t="shared" si="2"/>
        <v>9000</v>
      </c>
      <c r="N78" s="43">
        <v>3</v>
      </c>
      <c r="O78" s="41">
        <f t="shared" si="3"/>
        <v>3000</v>
      </c>
      <c r="P78" s="42">
        <v>9000</v>
      </c>
      <c r="Q78" s="41">
        <f t="shared" si="4"/>
        <v>9000</v>
      </c>
      <c r="R78" s="41">
        <f t="shared" si="5"/>
        <v>9000</v>
      </c>
      <c r="S78" s="41">
        <f t="shared" si="6"/>
        <v>0</v>
      </c>
      <c r="T78" s="44"/>
    </row>
    <row r="79" spans="1:20" s="90" customFormat="1" x14ac:dyDescent="0.2">
      <c r="A79" s="37" t="s">
        <v>7</v>
      </c>
      <c r="B79" s="38" t="s">
        <v>159</v>
      </c>
      <c r="C79" s="39" t="s">
        <v>160</v>
      </c>
      <c r="D79" s="40" t="s">
        <v>339</v>
      </c>
      <c r="E79" s="41"/>
      <c r="F79" s="41"/>
      <c r="G79" s="42">
        <f t="shared" si="0"/>
        <v>0</v>
      </c>
      <c r="H79" s="41"/>
      <c r="I79" s="41"/>
      <c r="J79" s="42">
        <f t="shared" si="1"/>
        <v>0</v>
      </c>
      <c r="K79" s="43">
        <v>3</v>
      </c>
      <c r="L79" s="43">
        <v>3000</v>
      </c>
      <c r="M79" s="42">
        <f t="shared" si="2"/>
        <v>9000</v>
      </c>
      <c r="N79" s="43">
        <v>3</v>
      </c>
      <c r="O79" s="41">
        <f t="shared" si="3"/>
        <v>3000</v>
      </c>
      <c r="P79" s="42">
        <v>9000</v>
      </c>
      <c r="Q79" s="41">
        <f t="shared" si="4"/>
        <v>9000</v>
      </c>
      <c r="R79" s="41">
        <f t="shared" si="5"/>
        <v>9000</v>
      </c>
      <c r="S79" s="41">
        <f t="shared" si="6"/>
        <v>0</v>
      </c>
      <c r="T79" s="44"/>
    </row>
    <row r="80" spans="1:20" s="90" customFormat="1" x14ac:dyDescent="0.2">
      <c r="A80" s="37" t="s">
        <v>7</v>
      </c>
      <c r="B80" s="38" t="s">
        <v>161</v>
      </c>
      <c r="C80" s="39" t="s">
        <v>162</v>
      </c>
      <c r="D80" s="40" t="s">
        <v>339</v>
      </c>
      <c r="E80" s="41"/>
      <c r="F80" s="41"/>
      <c r="G80" s="42">
        <f t="shared" si="0"/>
        <v>0</v>
      </c>
      <c r="H80" s="41"/>
      <c r="I80" s="41"/>
      <c r="J80" s="42">
        <f t="shared" si="1"/>
        <v>0</v>
      </c>
      <c r="K80" s="43">
        <v>3</v>
      </c>
      <c r="L80" s="43">
        <v>3000</v>
      </c>
      <c r="M80" s="42">
        <f t="shared" si="2"/>
        <v>9000</v>
      </c>
      <c r="N80" s="43">
        <v>3</v>
      </c>
      <c r="O80" s="41">
        <f t="shared" si="3"/>
        <v>2833.3333333333335</v>
      </c>
      <c r="P80" s="42">
        <v>8500</v>
      </c>
      <c r="Q80" s="41">
        <f t="shared" si="4"/>
        <v>9000</v>
      </c>
      <c r="R80" s="41">
        <f t="shared" si="5"/>
        <v>8500</v>
      </c>
      <c r="S80" s="41">
        <f t="shared" si="6"/>
        <v>500</v>
      </c>
      <c r="T80" s="44"/>
    </row>
    <row r="81" spans="1:20" s="90" customFormat="1" x14ac:dyDescent="0.2">
      <c r="A81" s="37" t="s">
        <v>7</v>
      </c>
      <c r="B81" s="38" t="s">
        <v>163</v>
      </c>
      <c r="C81" s="39" t="s">
        <v>164</v>
      </c>
      <c r="D81" s="40" t="s">
        <v>339</v>
      </c>
      <c r="E81" s="41"/>
      <c r="F81" s="41"/>
      <c r="G81" s="42">
        <f t="shared" si="0"/>
        <v>0</v>
      </c>
      <c r="H81" s="41"/>
      <c r="I81" s="41"/>
      <c r="J81" s="42">
        <f t="shared" si="1"/>
        <v>0</v>
      </c>
      <c r="K81" s="43">
        <v>3</v>
      </c>
      <c r="L81" s="43">
        <v>3000</v>
      </c>
      <c r="M81" s="42">
        <f t="shared" si="2"/>
        <v>9000</v>
      </c>
      <c r="N81" s="43">
        <v>3</v>
      </c>
      <c r="O81" s="41">
        <f t="shared" si="3"/>
        <v>3000</v>
      </c>
      <c r="P81" s="42">
        <v>9000</v>
      </c>
      <c r="Q81" s="41">
        <f t="shared" si="4"/>
        <v>9000</v>
      </c>
      <c r="R81" s="41">
        <f t="shared" si="5"/>
        <v>9000</v>
      </c>
      <c r="S81" s="41">
        <f t="shared" si="6"/>
        <v>0</v>
      </c>
      <c r="T81" s="44"/>
    </row>
    <row r="82" spans="1:20" s="90" customFormat="1" x14ac:dyDescent="0.2">
      <c r="A82" s="37" t="s">
        <v>7</v>
      </c>
      <c r="B82" s="38" t="s">
        <v>165</v>
      </c>
      <c r="C82" s="39" t="s">
        <v>166</v>
      </c>
      <c r="D82" s="40" t="s">
        <v>339</v>
      </c>
      <c r="E82" s="41"/>
      <c r="F82" s="41"/>
      <c r="G82" s="42">
        <f t="shared" si="0"/>
        <v>0</v>
      </c>
      <c r="H82" s="41"/>
      <c r="I82" s="41"/>
      <c r="J82" s="42">
        <f t="shared" si="1"/>
        <v>0</v>
      </c>
      <c r="K82" s="43">
        <v>3</v>
      </c>
      <c r="L82" s="43">
        <v>3000</v>
      </c>
      <c r="M82" s="42">
        <f t="shared" si="2"/>
        <v>9000</v>
      </c>
      <c r="N82" s="43">
        <v>3</v>
      </c>
      <c r="O82" s="41">
        <f t="shared" si="3"/>
        <v>3000</v>
      </c>
      <c r="P82" s="42">
        <v>9000</v>
      </c>
      <c r="Q82" s="41">
        <f t="shared" si="4"/>
        <v>9000</v>
      </c>
      <c r="R82" s="41">
        <f t="shared" si="5"/>
        <v>9000</v>
      </c>
      <c r="S82" s="41">
        <f t="shared" si="6"/>
        <v>0</v>
      </c>
      <c r="T82" s="44"/>
    </row>
    <row r="83" spans="1:20" s="90" customFormat="1" x14ac:dyDescent="0.2">
      <c r="A83" s="37" t="s">
        <v>7</v>
      </c>
      <c r="B83" s="38" t="s">
        <v>167</v>
      </c>
      <c r="C83" s="39" t="s">
        <v>168</v>
      </c>
      <c r="D83" s="40" t="s">
        <v>339</v>
      </c>
      <c r="E83" s="41"/>
      <c r="F83" s="41"/>
      <c r="G83" s="42">
        <f t="shared" si="0"/>
        <v>0</v>
      </c>
      <c r="H83" s="41"/>
      <c r="I83" s="41"/>
      <c r="J83" s="42">
        <f t="shared" si="1"/>
        <v>0</v>
      </c>
      <c r="K83" s="43">
        <v>3</v>
      </c>
      <c r="L83" s="43">
        <v>3000</v>
      </c>
      <c r="M83" s="42">
        <f t="shared" si="2"/>
        <v>9000</v>
      </c>
      <c r="N83" s="43">
        <v>3</v>
      </c>
      <c r="O83" s="41">
        <f t="shared" si="3"/>
        <v>3000</v>
      </c>
      <c r="P83" s="42">
        <v>9000</v>
      </c>
      <c r="Q83" s="41">
        <f t="shared" si="4"/>
        <v>9000</v>
      </c>
      <c r="R83" s="41">
        <f t="shared" si="5"/>
        <v>9000</v>
      </c>
      <c r="S83" s="41">
        <f t="shared" si="6"/>
        <v>0</v>
      </c>
      <c r="T83" s="44"/>
    </row>
    <row r="84" spans="1:20" s="90" customFormat="1" x14ac:dyDescent="0.2">
      <c r="A84" s="37" t="s">
        <v>7</v>
      </c>
      <c r="B84" s="38" t="s">
        <v>169</v>
      </c>
      <c r="C84" s="39" t="s">
        <v>170</v>
      </c>
      <c r="D84" s="40" t="s">
        <v>339</v>
      </c>
      <c r="E84" s="41"/>
      <c r="F84" s="41"/>
      <c r="G84" s="42">
        <f t="shared" si="0"/>
        <v>0</v>
      </c>
      <c r="H84" s="41"/>
      <c r="I84" s="41"/>
      <c r="J84" s="42">
        <f t="shared" si="1"/>
        <v>0</v>
      </c>
      <c r="K84" s="43">
        <v>3</v>
      </c>
      <c r="L84" s="43">
        <v>3000</v>
      </c>
      <c r="M84" s="42">
        <f t="shared" si="2"/>
        <v>9000</v>
      </c>
      <c r="N84" s="43">
        <v>3</v>
      </c>
      <c r="O84" s="41">
        <f t="shared" si="3"/>
        <v>3000</v>
      </c>
      <c r="P84" s="42">
        <v>9000</v>
      </c>
      <c r="Q84" s="41">
        <f t="shared" si="4"/>
        <v>9000</v>
      </c>
      <c r="R84" s="41">
        <f t="shared" si="5"/>
        <v>9000</v>
      </c>
      <c r="S84" s="41">
        <f t="shared" si="6"/>
        <v>0</v>
      </c>
      <c r="T84" s="44"/>
    </row>
    <row r="85" spans="1:20" s="90" customFormat="1" x14ac:dyDescent="0.2">
      <c r="A85" s="37" t="s">
        <v>7</v>
      </c>
      <c r="B85" s="38" t="s">
        <v>171</v>
      </c>
      <c r="C85" s="39" t="s">
        <v>172</v>
      </c>
      <c r="D85" s="40" t="s">
        <v>339</v>
      </c>
      <c r="E85" s="41"/>
      <c r="F85" s="41"/>
      <c r="G85" s="42">
        <f t="shared" si="0"/>
        <v>0</v>
      </c>
      <c r="H85" s="41"/>
      <c r="I85" s="41"/>
      <c r="J85" s="42">
        <f t="shared" si="1"/>
        <v>0</v>
      </c>
      <c r="K85" s="43">
        <v>3</v>
      </c>
      <c r="L85" s="43">
        <v>3000</v>
      </c>
      <c r="M85" s="42">
        <f t="shared" si="2"/>
        <v>9000</v>
      </c>
      <c r="N85" s="43">
        <v>3</v>
      </c>
      <c r="O85" s="41">
        <f t="shared" si="3"/>
        <v>3000</v>
      </c>
      <c r="P85" s="42">
        <v>9000</v>
      </c>
      <c r="Q85" s="41">
        <f t="shared" si="4"/>
        <v>9000</v>
      </c>
      <c r="R85" s="41">
        <f t="shared" si="5"/>
        <v>9000</v>
      </c>
      <c r="S85" s="41">
        <f t="shared" si="6"/>
        <v>0</v>
      </c>
      <c r="T85" s="44"/>
    </row>
    <row r="86" spans="1:20" s="90" customFormat="1" x14ac:dyDescent="0.2">
      <c r="A86" s="37" t="s">
        <v>7</v>
      </c>
      <c r="B86" s="38" t="s">
        <v>173</v>
      </c>
      <c r="C86" s="39" t="s">
        <v>174</v>
      </c>
      <c r="D86" s="40" t="s">
        <v>339</v>
      </c>
      <c r="E86" s="41"/>
      <c r="F86" s="41"/>
      <c r="G86" s="42">
        <f t="shared" si="0"/>
        <v>0</v>
      </c>
      <c r="H86" s="41"/>
      <c r="I86" s="41"/>
      <c r="J86" s="42">
        <f t="shared" si="1"/>
        <v>0</v>
      </c>
      <c r="K86" s="43">
        <v>3</v>
      </c>
      <c r="L86" s="43">
        <v>3000</v>
      </c>
      <c r="M86" s="42">
        <f t="shared" si="2"/>
        <v>9000</v>
      </c>
      <c r="N86" s="43">
        <v>3</v>
      </c>
      <c r="O86" s="41">
        <f t="shared" si="3"/>
        <v>3000</v>
      </c>
      <c r="P86" s="42">
        <v>9000</v>
      </c>
      <c r="Q86" s="41">
        <f t="shared" si="4"/>
        <v>9000</v>
      </c>
      <c r="R86" s="41">
        <f t="shared" si="5"/>
        <v>9000</v>
      </c>
      <c r="S86" s="41">
        <f t="shared" si="6"/>
        <v>0</v>
      </c>
      <c r="T86" s="44"/>
    </row>
    <row r="87" spans="1:20" s="90" customFormat="1" x14ac:dyDescent="0.2">
      <c r="A87" s="37" t="s">
        <v>7</v>
      </c>
      <c r="B87" s="38" t="s">
        <v>175</v>
      </c>
      <c r="C87" s="39" t="s">
        <v>176</v>
      </c>
      <c r="D87" s="40" t="s">
        <v>339</v>
      </c>
      <c r="E87" s="41"/>
      <c r="F87" s="41"/>
      <c r="G87" s="42">
        <f t="shared" si="0"/>
        <v>0</v>
      </c>
      <c r="H87" s="41"/>
      <c r="I87" s="41"/>
      <c r="J87" s="42">
        <f t="shared" si="1"/>
        <v>0</v>
      </c>
      <c r="K87" s="43">
        <v>3</v>
      </c>
      <c r="L87" s="43">
        <v>3000</v>
      </c>
      <c r="M87" s="42">
        <f t="shared" si="2"/>
        <v>9000</v>
      </c>
      <c r="N87" s="43">
        <v>3</v>
      </c>
      <c r="O87" s="41">
        <f t="shared" si="3"/>
        <v>3000</v>
      </c>
      <c r="P87" s="42">
        <v>9000</v>
      </c>
      <c r="Q87" s="41">
        <f t="shared" si="4"/>
        <v>9000</v>
      </c>
      <c r="R87" s="41">
        <f t="shared" si="5"/>
        <v>9000</v>
      </c>
      <c r="S87" s="41">
        <f t="shared" si="6"/>
        <v>0</v>
      </c>
      <c r="T87" s="44"/>
    </row>
    <row r="88" spans="1:20" s="90" customFormat="1" x14ac:dyDescent="0.2">
      <c r="A88" s="37" t="s">
        <v>7</v>
      </c>
      <c r="B88" s="38" t="s">
        <v>177</v>
      </c>
      <c r="C88" s="39" t="s">
        <v>178</v>
      </c>
      <c r="D88" s="40" t="s">
        <v>339</v>
      </c>
      <c r="E88" s="41"/>
      <c r="F88" s="41"/>
      <c r="G88" s="42">
        <f t="shared" si="0"/>
        <v>0</v>
      </c>
      <c r="H88" s="41"/>
      <c r="I88" s="41"/>
      <c r="J88" s="42">
        <f t="shared" si="1"/>
        <v>0</v>
      </c>
      <c r="K88" s="43">
        <v>3</v>
      </c>
      <c r="L88" s="43">
        <v>3000</v>
      </c>
      <c r="M88" s="42">
        <f t="shared" si="2"/>
        <v>9000</v>
      </c>
      <c r="N88" s="43">
        <v>3</v>
      </c>
      <c r="O88" s="41">
        <f t="shared" si="3"/>
        <v>3000</v>
      </c>
      <c r="P88" s="42">
        <v>9000</v>
      </c>
      <c r="Q88" s="41">
        <f t="shared" si="4"/>
        <v>9000</v>
      </c>
      <c r="R88" s="41">
        <f t="shared" si="5"/>
        <v>9000</v>
      </c>
      <c r="S88" s="41">
        <f t="shared" si="6"/>
        <v>0</v>
      </c>
      <c r="T88" s="44"/>
    </row>
    <row r="89" spans="1:20" s="90" customFormat="1" x14ac:dyDescent="0.2">
      <c r="A89" s="37" t="s">
        <v>7</v>
      </c>
      <c r="B89" s="38" t="s">
        <v>179</v>
      </c>
      <c r="C89" s="39" t="s">
        <v>180</v>
      </c>
      <c r="D89" s="40" t="s">
        <v>339</v>
      </c>
      <c r="E89" s="41"/>
      <c r="F89" s="41"/>
      <c r="G89" s="42">
        <f t="shared" si="0"/>
        <v>0</v>
      </c>
      <c r="H89" s="41"/>
      <c r="I89" s="41"/>
      <c r="J89" s="42">
        <f t="shared" si="1"/>
        <v>0</v>
      </c>
      <c r="K89" s="43">
        <v>3</v>
      </c>
      <c r="L89" s="43">
        <v>3000</v>
      </c>
      <c r="M89" s="42">
        <f t="shared" si="2"/>
        <v>9000</v>
      </c>
      <c r="N89" s="43">
        <v>3</v>
      </c>
      <c r="O89" s="41">
        <f t="shared" si="3"/>
        <v>3000</v>
      </c>
      <c r="P89" s="42">
        <v>9000</v>
      </c>
      <c r="Q89" s="41">
        <f t="shared" si="4"/>
        <v>9000</v>
      </c>
      <c r="R89" s="41">
        <f t="shared" si="5"/>
        <v>9000</v>
      </c>
      <c r="S89" s="41">
        <f t="shared" si="6"/>
        <v>0</v>
      </c>
      <c r="T89" s="44"/>
    </row>
    <row r="90" spans="1:20" s="90" customFormat="1" x14ac:dyDescent="0.2">
      <c r="A90" s="37" t="s">
        <v>7</v>
      </c>
      <c r="B90" s="38" t="s">
        <v>181</v>
      </c>
      <c r="C90" s="39" t="s">
        <v>182</v>
      </c>
      <c r="D90" s="40" t="s">
        <v>339</v>
      </c>
      <c r="E90" s="41"/>
      <c r="F90" s="41"/>
      <c r="G90" s="42">
        <f t="shared" ref="G90:G107" si="7">E90*F90</f>
        <v>0</v>
      </c>
      <c r="H90" s="41"/>
      <c r="I90" s="41"/>
      <c r="J90" s="42">
        <f t="shared" ref="J90:J107" si="8">H90*I90</f>
        <v>0</v>
      </c>
      <c r="K90" s="43">
        <v>3</v>
      </c>
      <c r="L90" s="43">
        <v>3000</v>
      </c>
      <c r="M90" s="42">
        <f t="shared" ref="M90:M107" si="9">K90*L90</f>
        <v>9000</v>
      </c>
      <c r="N90" s="43">
        <v>3</v>
      </c>
      <c r="O90" s="41">
        <f t="shared" ref="O90:O107" si="10">P90/N90</f>
        <v>3000</v>
      </c>
      <c r="P90" s="42">
        <v>9000</v>
      </c>
      <c r="Q90" s="41">
        <f t="shared" ref="Q90:Q143" si="11">G90+M90</f>
        <v>9000</v>
      </c>
      <c r="R90" s="41">
        <f t="shared" ref="R90:R143" si="12">J90+P90</f>
        <v>9000</v>
      </c>
      <c r="S90" s="41">
        <f t="shared" ref="S90:S143" si="13">Q90-R90</f>
        <v>0</v>
      </c>
      <c r="T90" s="44"/>
    </row>
    <row r="91" spans="1:20" s="90" customFormat="1" x14ac:dyDescent="0.2">
      <c r="A91" s="37" t="s">
        <v>7</v>
      </c>
      <c r="B91" s="38" t="s">
        <v>183</v>
      </c>
      <c r="C91" s="39" t="s">
        <v>184</v>
      </c>
      <c r="D91" s="40" t="s">
        <v>339</v>
      </c>
      <c r="E91" s="41"/>
      <c r="F91" s="41"/>
      <c r="G91" s="42">
        <f t="shared" si="7"/>
        <v>0</v>
      </c>
      <c r="H91" s="41"/>
      <c r="I91" s="41"/>
      <c r="J91" s="42">
        <f t="shared" si="8"/>
        <v>0</v>
      </c>
      <c r="K91" s="43">
        <v>3</v>
      </c>
      <c r="L91" s="43">
        <v>3000</v>
      </c>
      <c r="M91" s="42">
        <f t="shared" si="9"/>
        <v>9000</v>
      </c>
      <c r="N91" s="43">
        <v>3</v>
      </c>
      <c r="O91" s="41">
        <f t="shared" si="10"/>
        <v>766.04666666666662</v>
      </c>
      <c r="P91" s="42">
        <v>2298.14</v>
      </c>
      <c r="Q91" s="41">
        <f t="shared" si="11"/>
        <v>9000</v>
      </c>
      <c r="R91" s="41">
        <f t="shared" si="12"/>
        <v>2298.14</v>
      </c>
      <c r="S91" s="41">
        <f t="shared" si="13"/>
        <v>6701.8600000000006</v>
      </c>
      <c r="T91" s="44" t="s">
        <v>185</v>
      </c>
    </row>
    <row r="92" spans="1:20" s="90" customFormat="1" x14ac:dyDescent="0.2">
      <c r="A92" s="37" t="s">
        <v>7</v>
      </c>
      <c r="B92" s="38" t="s">
        <v>186</v>
      </c>
      <c r="C92" s="39" t="s">
        <v>187</v>
      </c>
      <c r="D92" s="40" t="s">
        <v>339</v>
      </c>
      <c r="E92" s="41"/>
      <c r="F92" s="41"/>
      <c r="G92" s="42">
        <f t="shared" si="7"/>
        <v>0</v>
      </c>
      <c r="H92" s="41"/>
      <c r="I92" s="41"/>
      <c r="J92" s="42">
        <f t="shared" si="8"/>
        <v>0</v>
      </c>
      <c r="K92" s="43">
        <v>3</v>
      </c>
      <c r="L92" s="43">
        <v>3000</v>
      </c>
      <c r="M92" s="42">
        <f t="shared" si="9"/>
        <v>9000</v>
      </c>
      <c r="N92" s="43">
        <v>3</v>
      </c>
      <c r="O92" s="41">
        <f t="shared" si="10"/>
        <v>3000</v>
      </c>
      <c r="P92" s="42">
        <v>9000</v>
      </c>
      <c r="Q92" s="41">
        <f t="shared" si="11"/>
        <v>9000</v>
      </c>
      <c r="R92" s="41">
        <f t="shared" si="12"/>
        <v>9000</v>
      </c>
      <c r="S92" s="41">
        <f t="shared" si="13"/>
        <v>0</v>
      </c>
      <c r="T92" s="44"/>
    </row>
    <row r="93" spans="1:20" s="90" customFormat="1" x14ac:dyDescent="0.2">
      <c r="A93" s="37" t="s">
        <v>7</v>
      </c>
      <c r="B93" s="38" t="s">
        <v>188</v>
      </c>
      <c r="C93" s="39" t="s">
        <v>189</v>
      </c>
      <c r="D93" s="40" t="s">
        <v>339</v>
      </c>
      <c r="E93" s="41"/>
      <c r="F93" s="41"/>
      <c r="G93" s="42">
        <f t="shared" si="7"/>
        <v>0</v>
      </c>
      <c r="H93" s="41"/>
      <c r="I93" s="41"/>
      <c r="J93" s="42">
        <f t="shared" si="8"/>
        <v>0</v>
      </c>
      <c r="K93" s="43">
        <v>3</v>
      </c>
      <c r="L93" s="43">
        <v>3000</v>
      </c>
      <c r="M93" s="42">
        <f t="shared" si="9"/>
        <v>9000</v>
      </c>
      <c r="N93" s="43">
        <v>3</v>
      </c>
      <c r="O93" s="41">
        <f t="shared" si="10"/>
        <v>3000</v>
      </c>
      <c r="P93" s="42">
        <v>9000</v>
      </c>
      <c r="Q93" s="41">
        <f t="shared" si="11"/>
        <v>9000</v>
      </c>
      <c r="R93" s="41">
        <f t="shared" si="12"/>
        <v>9000</v>
      </c>
      <c r="S93" s="41">
        <f t="shared" si="13"/>
        <v>0</v>
      </c>
      <c r="T93" s="44"/>
    </row>
    <row r="94" spans="1:20" s="90" customFormat="1" x14ac:dyDescent="0.2">
      <c r="A94" s="37" t="s">
        <v>7</v>
      </c>
      <c r="B94" s="38" t="s">
        <v>190</v>
      </c>
      <c r="C94" s="39" t="s">
        <v>191</v>
      </c>
      <c r="D94" s="40" t="s">
        <v>339</v>
      </c>
      <c r="E94" s="41"/>
      <c r="F94" s="41"/>
      <c r="G94" s="42">
        <f t="shared" si="7"/>
        <v>0</v>
      </c>
      <c r="H94" s="41"/>
      <c r="I94" s="41"/>
      <c r="J94" s="42">
        <f t="shared" si="8"/>
        <v>0</v>
      </c>
      <c r="K94" s="43">
        <v>3</v>
      </c>
      <c r="L94" s="43">
        <v>3000</v>
      </c>
      <c r="M94" s="42">
        <f t="shared" si="9"/>
        <v>9000</v>
      </c>
      <c r="N94" s="43">
        <v>3</v>
      </c>
      <c r="O94" s="41">
        <f t="shared" si="10"/>
        <v>3000</v>
      </c>
      <c r="P94" s="42">
        <v>9000</v>
      </c>
      <c r="Q94" s="41">
        <f t="shared" si="11"/>
        <v>9000</v>
      </c>
      <c r="R94" s="41">
        <f t="shared" si="12"/>
        <v>9000</v>
      </c>
      <c r="S94" s="41">
        <f t="shared" si="13"/>
        <v>0</v>
      </c>
      <c r="T94" s="44"/>
    </row>
    <row r="95" spans="1:20" s="90" customFormat="1" ht="38.25" x14ac:dyDescent="0.2">
      <c r="A95" s="37" t="s">
        <v>7</v>
      </c>
      <c r="B95" s="38" t="s">
        <v>192</v>
      </c>
      <c r="C95" s="39" t="s">
        <v>193</v>
      </c>
      <c r="D95" s="40" t="s">
        <v>339</v>
      </c>
      <c r="E95" s="41"/>
      <c r="F95" s="41"/>
      <c r="G95" s="42">
        <f t="shared" si="7"/>
        <v>0</v>
      </c>
      <c r="H95" s="41"/>
      <c r="I95" s="41"/>
      <c r="J95" s="42">
        <f t="shared" si="8"/>
        <v>0</v>
      </c>
      <c r="K95" s="43">
        <v>3</v>
      </c>
      <c r="L95" s="43">
        <v>3000</v>
      </c>
      <c r="M95" s="42">
        <f t="shared" si="9"/>
        <v>9000</v>
      </c>
      <c r="N95" s="43">
        <v>3</v>
      </c>
      <c r="O95" s="41">
        <f t="shared" si="10"/>
        <v>3166.6666666666665</v>
      </c>
      <c r="P95" s="42">
        <v>9500</v>
      </c>
      <c r="Q95" s="41">
        <f t="shared" si="11"/>
        <v>9000</v>
      </c>
      <c r="R95" s="41">
        <f t="shared" si="12"/>
        <v>9500</v>
      </c>
      <c r="S95" s="41">
        <f t="shared" si="13"/>
        <v>-500</v>
      </c>
      <c r="T95" s="45" t="s">
        <v>126</v>
      </c>
    </row>
    <row r="96" spans="1:20" s="90" customFormat="1" x14ac:dyDescent="0.2">
      <c r="A96" s="37" t="s">
        <v>7</v>
      </c>
      <c r="B96" s="38" t="s">
        <v>194</v>
      </c>
      <c r="C96" s="39" t="s">
        <v>195</v>
      </c>
      <c r="D96" s="40" t="s">
        <v>339</v>
      </c>
      <c r="E96" s="41"/>
      <c r="F96" s="41"/>
      <c r="G96" s="42">
        <f t="shared" si="7"/>
        <v>0</v>
      </c>
      <c r="H96" s="41"/>
      <c r="I96" s="41"/>
      <c r="J96" s="42">
        <f t="shared" si="8"/>
        <v>0</v>
      </c>
      <c r="K96" s="43">
        <v>3</v>
      </c>
      <c r="L96" s="43">
        <v>3000</v>
      </c>
      <c r="M96" s="42">
        <f t="shared" si="9"/>
        <v>9000</v>
      </c>
      <c r="N96" s="43">
        <v>3</v>
      </c>
      <c r="O96" s="41">
        <f t="shared" si="10"/>
        <v>3000</v>
      </c>
      <c r="P96" s="42">
        <v>9000</v>
      </c>
      <c r="Q96" s="41">
        <f t="shared" si="11"/>
        <v>9000</v>
      </c>
      <c r="R96" s="41">
        <f t="shared" si="12"/>
        <v>9000</v>
      </c>
      <c r="S96" s="41">
        <f t="shared" si="13"/>
        <v>0</v>
      </c>
      <c r="T96" s="44"/>
    </row>
    <row r="97" spans="1:20" s="90" customFormat="1" ht="25.5" x14ac:dyDescent="0.2">
      <c r="A97" s="37" t="s">
        <v>7</v>
      </c>
      <c r="B97" s="38" t="s">
        <v>196</v>
      </c>
      <c r="C97" s="39" t="s">
        <v>197</v>
      </c>
      <c r="D97" s="40" t="s">
        <v>339</v>
      </c>
      <c r="E97" s="41"/>
      <c r="F97" s="41"/>
      <c r="G97" s="42">
        <f t="shared" si="7"/>
        <v>0</v>
      </c>
      <c r="H97" s="41"/>
      <c r="I97" s="41"/>
      <c r="J97" s="42">
        <f t="shared" si="8"/>
        <v>0</v>
      </c>
      <c r="K97" s="43">
        <v>3</v>
      </c>
      <c r="L97" s="43">
        <v>3000</v>
      </c>
      <c r="M97" s="42">
        <f t="shared" si="9"/>
        <v>9000</v>
      </c>
      <c r="N97" s="43">
        <v>3</v>
      </c>
      <c r="O97" s="41">
        <f t="shared" si="10"/>
        <v>3366.6666666666665</v>
      </c>
      <c r="P97" s="42">
        <v>10100</v>
      </c>
      <c r="Q97" s="41">
        <f t="shared" si="11"/>
        <v>9000</v>
      </c>
      <c r="R97" s="41">
        <f t="shared" si="12"/>
        <v>10100</v>
      </c>
      <c r="S97" s="41">
        <f t="shared" si="13"/>
        <v>-1100</v>
      </c>
      <c r="T97" s="45" t="s">
        <v>52</v>
      </c>
    </row>
    <row r="98" spans="1:20" s="90" customFormat="1" x14ac:dyDescent="0.2">
      <c r="A98" s="37" t="s">
        <v>7</v>
      </c>
      <c r="B98" s="38" t="s">
        <v>198</v>
      </c>
      <c r="C98" s="39" t="s">
        <v>199</v>
      </c>
      <c r="D98" s="40" t="s">
        <v>339</v>
      </c>
      <c r="E98" s="41"/>
      <c r="F98" s="41"/>
      <c r="G98" s="42">
        <f t="shared" si="7"/>
        <v>0</v>
      </c>
      <c r="H98" s="41"/>
      <c r="I98" s="41"/>
      <c r="J98" s="42">
        <f t="shared" si="8"/>
        <v>0</v>
      </c>
      <c r="K98" s="43">
        <v>3</v>
      </c>
      <c r="L98" s="43">
        <v>3000</v>
      </c>
      <c r="M98" s="42">
        <f t="shared" si="9"/>
        <v>9000</v>
      </c>
      <c r="N98" s="43">
        <v>3</v>
      </c>
      <c r="O98" s="41">
        <f t="shared" si="10"/>
        <v>3000.0033333333336</v>
      </c>
      <c r="P98" s="42">
        <v>9000.01</v>
      </c>
      <c r="Q98" s="41">
        <f t="shared" si="11"/>
        <v>9000</v>
      </c>
      <c r="R98" s="41">
        <f t="shared" si="12"/>
        <v>9000.01</v>
      </c>
      <c r="S98" s="41">
        <f t="shared" si="13"/>
        <v>-1.0000000000218279E-2</v>
      </c>
      <c r="T98" s="44"/>
    </row>
    <row r="99" spans="1:20" s="90" customFormat="1" x14ac:dyDescent="0.2">
      <c r="A99" s="37" t="s">
        <v>7</v>
      </c>
      <c r="B99" s="38" t="s">
        <v>200</v>
      </c>
      <c r="C99" s="39" t="s">
        <v>201</v>
      </c>
      <c r="D99" s="40" t="s">
        <v>339</v>
      </c>
      <c r="E99" s="41"/>
      <c r="F99" s="41"/>
      <c r="G99" s="42">
        <f t="shared" si="7"/>
        <v>0</v>
      </c>
      <c r="H99" s="41"/>
      <c r="I99" s="41"/>
      <c r="J99" s="42">
        <f t="shared" si="8"/>
        <v>0</v>
      </c>
      <c r="K99" s="43">
        <v>3</v>
      </c>
      <c r="L99" s="43">
        <v>3000</v>
      </c>
      <c r="M99" s="42">
        <f t="shared" si="9"/>
        <v>9000</v>
      </c>
      <c r="N99" s="43">
        <v>3</v>
      </c>
      <c r="O99" s="41">
        <f t="shared" si="10"/>
        <v>3000</v>
      </c>
      <c r="P99" s="42">
        <v>9000</v>
      </c>
      <c r="Q99" s="41">
        <f t="shared" si="11"/>
        <v>9000</v>
      </c>
      <c r="R99" s="41">
        <f t="shared" si="12"/>
        <v>9000</v>
      </c>
      <c r="S99" s="41">
        <f t="shared" si="13"/>
        <v>0</v>
      </c>
      <c r="T99" s="44"/>
    </row>
    <row r="100" spans="1:20" s="90" customFormat="1" x14ac:dyDescent="0.2">
      <c r="A100" s="37" t="s">
        <v>7</v>
      </c>
      <c r="B100" s="38" t="s">
        <v>202</v>
      </c>
      <c r="C100" s="39" t="s">
        <v>203</v>
      </c>
      <c r="D100" s="40" t="s">
        <v>339</v>
      </c>
      <c r="E100" s="41"/>
      <c r="F100" s="41"/>
      <c r="G100" s="42">
        <f t="shared" si="7"/>
        <v>0</v>
      </c>
      <c r="H100" s="41"/>
      <c r="I100" s="41"/>
      <c r="J100" s="42">
        <f t="shared" si="8"/>
        <v>0</v>
      </c>
      <c r="K100" s="43">
        <v>3</v>
      </c>
      <c r="L100" s="43">
        <v>3000</v>
      </c>
      <c r="M100" s="42">
        <f t="shared" si="9"/>
        <v>9000</v>
      </c>
      <c r="N100" s="43">
        <v>3</v>
      </c>
      <c r="O100" s="41">
        <f t="shared" si="10"/>
        <v>3000</v>
      </c>
      <c r="P100" s="42">
        <v>9000</v>
      </c>
      <c r="Q100" s="41">
        <f t="shared" si="11"/>
        <v>9000</v>
      </c>
      <c r="R100" s="41">
        <f t="shared" si="12"/>
        <v>9000</v>
      </c>
      <c r="S100" s="41">
        <f t="shared" si="13"/>
        <v>0</v>
      </c>
      <c r="T100" s="44"/>
    </row>
    <row r="101" spans="1:20" s="90" customFormat="1" x14ac:dyDescent="0.2">
      <c r="A101" s="37" t="s">
        <v>7</v>
      </c>
      <c r="B101" s="38" t="s">
        <v>204</v>
      </c>
      <c r="C101" s="39" t="s">
        <v>205</v>
      </c>
      <c r="D101" s="40" t="s">
        <v>339</v>
      </c>
      <c r="E101" s="41"/>
      <c r="F101" s="41"/>
      <c r="G101" s="42">
        <f t="shared" si="7"/>
        <v>0</v>
      </c>
      <c r="H101" s="41"/>
      <c r="I101" s="41"/>
      <c r="J101" s="42">
        <f t="shared" si="8"/>
        <v>0</v>
      </c>
      <c r="K101" s="43">
        <v>3</v>
      </c>
      <c r="L101" s="43">
        <v>3000</v>
      </c>
      <c r="M101" s="42">
        <f t="shared" si="9"/>
        <v>9000</v>
      </c>
      <c r="N101" s="43">
        <v>3</v>
      </c>
      <c r="O101" s="41">
        <f t="shared" si="10"/>
        <v>3000</v>
      </c>
      <c r="P101" s="42">
        <v>9000</v>
      </c>
      <c r="Q101" s="41">
        <f t="shared" si="11"/>
        <v>9000</v>
      </c>
      <c r="R101" s="41">
        <f t="shared" si="12"/>
        <v>9000</v>
      </c>
      <c r="S101" s="41">
        <f t="shared" si="13"/>
        <v>0</v>
      </c>
      <c r="T101" s="44"/>
    </row>
    <row r="102" spans="1:20" s="90" customFormat="1" ht="25.5" x14ac:dyDescent="0.2">
      <c r="A102" s="37" t="s">
        <v>7</v>
      </c>
      <c r="B102" s="38" t="s">
        <v>206</v>
      </c>
      <c r="C102" s="39" t="s">
        <v>207</v>
      </c>
      <c r="D102" s="40" t="s">
        <v>339</v>
      </c>
      <c r="E102" s="41"/>
      <c r="F102" s="41"/>
      <c r="G102" s="42">
        <f t="shared" si="7"/>
        <v>0</v>
      </c>
      <c r="H102" s="41"/>
      <c r="I102" s="41"/>
      <c r="J102" s="42">
        <f t="shared" si="8"/>
        <v>0</v>
      </c>
      <c r="K102" s="43">
        <v>3</v>
      </c>
      <c r="L102" s="43">
        <v>3000</v>
      </c>
      <c r="M102" s="42">
        <f t="shared" si="9"/>
        <v>9000</v>
      </c>
      <c r="N102" s="43">
        <v>3</v>
      </c>
      <c r="O102" s="41">
        <f t="shared" si="10"/>
        <v>5122.37</v>
      </c>
      <c r="P102" s="42">
        <v>15367.11</v>
      </c>
      <c r="Q102" s="41">
        <f t="shared" si="11"/>
        <v>9000</v>
      </c>
      <c r="R102" s="41">
        <f t="shared" si="12"/>
        <v>15367.11</v>
      </c>
      <c r="S102" s="41">
        <f t="shared" si="13"/>
        <v>-6367.1100000000006</v>
      </c>
      <c r="T102" s="45" t="s">
        <v>52</v>
      </c>
    </row>
    <row r="103" spans="1:20" s="90" customFormat="1" ht="38.25" x14ac:dyDescent="0.2">
      <c r="A103" s="37" t="s">
        <v>7</v>
      </c>
      <c r="B103" s="38" t="s">
        <v>208</v>
      </c>
      <c r="C103" s="39" t="s">
        <v>209</v>
      </c>
      <c r="D103" s="40" t="s">
        <v>339</v>
      </c>
      <c r="E103" s="41"/>
      <c r="F103" s="41"/>
      <c r="G103" s="42">
        <f t="shared" si="7"/>
        <v>0</v>
      </c>
      <c r="H103" s="41"/>
      <c r="I103" s="41"/>
      <c r="J103" s="42">
        <f t="shared" si="8"/>
        <v>0</v>
      </c>
      <c r="K103" s="43">
        <v>3</v>
      </c>
      <c r="L103" s="43">
        <v>3000</v>
      </c>
      <c r="M103" s="42">
        <f t="shared" si="9"/>
        <v>9000</v>
      </c>
      <c r="N103" s="43">
        <v>3</v>
      </c>
      <c r="O103" s="41">
        <f t="shared" si="10"/>
        <v>3233.3333333333335</v>
      </c>
      <c r="P103" s="42">
        <v>9700</v>
      </c>
      <c r="Q103" s="41">
        <f t="shared" si="11"/>
        <v>9000</v>
      </c>
      <c r="R103" s="41">
        <f t="shared" si="12"/>
        <v>9700</v>
      </c>
      <c r="S103" s="41">
        <f t="shared" si="13"/>
        <v>-700</v>
      </c>
      <c r="T103" s="45" t="s">
        <v>126</v>
      </c>
    </row>
    <row r="104" spans="1:20" s="90" customFormat="1" ht="25.5" x14ac:dyDescent="0.2">
      <c r="A104" s="37" t="s">
        <v>7</v>
      </c>
      <c r="B104" s="38" t="s">
        <v>210</v>
      </c>
      <c r="C104" s="39" t="s">
        <v>211</v>
      </c>
      <c r="D104" s="40" t="s">
        <v>339</v>
      </c>
      <c r="E104" s="41"/>
      <c r="F104" s="41"/>
      <c r="G104" s="42">
        <f t="shared" si="7"/>
        <v>0</v>
      </c>
      <c r="H104" s="41"/>
      <c r="I104" s="41"/>
      <c r="J104" s="42">
        <f t="shared" si="8"/>
        <v>0</v>
      </c>
      <c r="K104" s="43">
        <v>3</v>
      </c>
      <c r="L104" s="43">
        <v>3000</v>
      </c>
      <c r="M104" s="42">
        <f t="shared" si="9"/>
        <v>9000</v>
      </c>
      <c r="N104" s="43">
        <v>3</v>
      </c>
      <c r="O104" s="41">
        <f t="shared" si="10"/>
        <v>4333.333333333333</v>
      </c>
      <c r="P104" s="42">
        <v>13000</v>
      </c>
      <c r="Q104" s="41">
        <f t="shared" si="11"/>
        <v>9000</v>
      </c>
      <c r="R104" s="41">
        <f t="shared" si="12"/>
        <v>13000</v>
      </c>
      <c r="S104" s="41">
        <f t="shared" si="13"/>
        <v>-4000</v>
      </c>
      <c r="T104" s="45" t="s">
        <v>52</v>
      </c>
    </row>
    <row r="105" spans="1:20" s="90" customFormat="1" x14ac:dyDescent="0.2">
      <c r="A105" s="37" t="s">
        <v>7</v>
      </c>
      <c r="B105" s="38" t="s">
        <v>212</v>
      </c>
      <c r="C105" s="39" t="s">
        <v>213</v>
      </c>
      <c r="D105" s="40" t="s">
        <v>339</v>
      </c>
      <c r="E105" s="41"/>
      <c r="F105" s="41"/>
      <c r="G105" s="42">
        <f t="shared" si="7"/>
        <v>0</v>
      </c>
      <c r="H105" s="41"/>
      <c r="I105" s="41"/>
      <c r="J105" s="42">
        <f t="shared" si="8"/>
        <v>0</v>
      </c>
      <c r="K105" s="43">
        <v>3</v>
      </c>
      <c r="L105" s="43">
        <v>3000</v>
      </c>
      <c r="M105" s="42">
        <f t="shared" si="9"/>
        <v>9000</v>
      </c>
      <c r="N105" s="43">
        <v>3</v>
      </c>
      <c r="O105" s="41">
        <f t="shared" si="10"/>
        <v>3000</v>
      </c>
      <c r="P105" s="42">
        <v>9000</v>
      </c>
      <c r="Q105" s="41">
        <f t="shared" si="11"/>
        <v>9000</v>
      </c>
      <c r="R105" s="41">
        <f t="shared" si="12"/>
        <v>9000</v>
      </c>
      <c r="S105" s="41">
        <f t="shared" si="13"/>
        <v>0</v>
      </c>
      <c r="T105" s="44"/>
    </row>
    <row r="106" spans="1:20" s="90" customFormat="1" ht="38.25" x14ac:dyDescent="0.2">
      <c r="A106" s="37" t="s">
        <v>7</v>
      </c>
      <c r="B106" s="38" t="s">
        <v>214</v>
      </c>
      <c r="C106" s="39" t="s">
        <v>215</v>
      </c>
      <c r="D106" s="40" t="s">
        <v>339</v>
      </c>
      <c r="E106" s="41"/>
      <c r="F106" s="41"/>
      <c r="G106" s="42">
        <f t="shared" si="7"/>
        <v>0</v>
      </c>
      <c r="H106" s="41"/>
      <c r="I106" s="41"/>
      <c r="J106" s="42">
        <f t="shared" si="8"/>
        <v>0</v>
      </c>
      <c r="K106" s="43">
        <v>3</v>
      </c>
      <c r="L106" s="43">
        <v>3000</v>
      </c>
      <c r="M106" s="42">
        <f t="shared" si="9"/>
        <v>9000</v>
      </c>
      <c r="N106" s="43">
        <v>3</v>
      </c>
      <c r="O106" s="41">
        <f t="shared" si="10"/>
        <v>3266.6666666666665</v>
      </c>
      <c r="P106" s="42">
        <v>9800</v>
      </c>
      <c r="Q106" s="41">
        <f t="shared" si="11"/>
        <v>9000</v>
      </c>
      <c r="R106" s="41">
        <f t="shared" si="12"/>
        <v>9800</v>
      </c>
      <c r="S106" s="41">
        <f t="shared" si="13"/>
        <v>-800</v>
      </c>
      <c r="T106" s="45" t="s">
        <v>126</v>
      </c>
    </row>
    <row r="107" spans="1:20" s="90" customFormat="1" ht="13.5" thickBot="1" x14ac:dyDescent="0.25">
      <c r="A107" s="37" t="s">
        <v>7</v>
      </c>
      <c r="B107" s="38" t="s">
        <v>216</v>
      </c>
      <c r="C107" s="39" t="s">
        <v>217</v>
      </c>
      <c r="D107" s="40" t="s">
        <v>339</v>
      </c>
      <c r="E107" s="41"/>
      <c r="F107" s="41"/>
      <c r="G107" s="42">
        <f t="shared" si="7"/>
        <v>0</v>
      </c>
      <c r="H107" s="41"/>
      <c r="I107" s="41"/>
      <c r="J107" s="42">
        <f t="shared" si="8"/>
        <v>0</v>
      </c>
      <c r="K107" s="43">
        <v>3</v>
      </c>
      <c r="L107" s="43">
        <v>3000</v>
      </c>
      <c r="M107" s="42">
        <f t="shared" si="9"/>
        <v>9000</v>
      </c>
      <c r="N107" s="43">
        <v>3</v>
      </c>
      <c r="O107" s="41">
        <f t="shared" si="10"/>
        <v>3000</v>
      </c>
      <c r="P107" s="42">
        <v>9000</v>
      </c>
      <c r="Q107" s="41">
        <f t="shared" si="11"/>
        <v>9000</v>
      </c>
      <c r="R107" s="41">
        <f t="shared" si="12"/>
        <v>9000</v>
      </c>
      <c r="S107" s="41">
        <f t="shared" si="13"/>
        <v>0</v>
      </c>
      <c r="T107" s="44"/>
    </row>
    <row r="108" spans="1:20" s="15" customFormat="1" ht="26.25" thickBot="1" x14ac:dyDescent="0.25">
      <c r="A108" s="10" t="s">
        <v>338</v>
      </c>
      <c r="B108" s="46" t="s">
        <v>9</v>
      </c>
      <c r="C108" s="12" t="s">
        <v>218</v>
      </c>
      <c r="D108" s="12"/>
      <c r="E108" s="13"/>
      <c r="F108" s="13"/>
      <c r="G108" s="28">
        <f>SUM(G109:G143)</f>
        <v>0</v>
      </c>
      <c r="H108" s="13"/>
      <c r="I108" s="13"/>
      <c r="J108" s="28">
        <f>SUM(J109:J143)</f>
        <v>0</v>
      </c>
      <c r="K108" s="13"/>
      <c r="L108" s="13"/>
      <c r="M108" s="28">
        <f>SUM(M109:M143)</f>
        <v>306000</v>
      </c>
      <c r="N108" s="13"/>
      <c r="O108" s="13"/>
      <c r="P108" s="28">
        <f>SUM(P109:P143)</f>
        <v>306000</v>
      </c>
      <c r="Q108" s="13">
        <f t="shared" si="11"/>
        <v>306000</v>
      </c>
      <c r="R108" s="13">
        <f t="shared" si="12"/>
        <v>306000</v>
      </c>
      <c r="S108" s="13">
        <f t="shared" si="13"/>
        <v>0</v>
      </c>
      <c r="T108" s="14"/>
    </row>
    <row r="109" spans="1:20" s="15" customFormat="1" ht="25.5" x14ac:dyDescent="0.2">
      <c r="A109" s="37" t="s">
        <v>7</v>
      </c>
      <c r="B109" s="47" t="s">
        <v>219</v>
      </c>
      <c r="C109" s="39" t="s">
        <v>220</v>
      </c>
      <c r="D109" s="40"/>
      <c r="E109" s="41"/>
      <c r="F109" s="41"/>
      <c r="G109" s="42">
        <f t="shared" ref="G109:G143" si="14">E109*F109</f>
        <v>0</v>
      </c>
      <c r="H109" s="41"/>
      <c r="I109" s="41"/>
      <c r="J109" s="42">
        <f t="shared" ref="J109:J143" si="15">H109*I109</f>
        <v>0</v>
      </c>
      <c r="K109" s="43">
        <v>3</v>
      </c>
      <c r="L109" s="43">
        <v>3000</v>
      </c>
      <c r="M109" s="42">
        <f t="shared" ref="M109:M143" si="16">K109*L109</f>
        <v>9000</v>
      </c>
      <c r="N109" s="43">
        <v>3</v>
      </c>
      <c r="O109" s="41">
        <f t="shared" ref="O109:O143" si="17">P109/N109</f>
        <v>4500</v>
      </c>
      <c r="P109" s="42">
        <v>13500</v>
      </c>
      <c r="Q109" s="41">
        <f t="shared" si="11"/>
        <v>9000</v>
      </c>
      <c r="R109" s="41">
        <f t="shared" si="12"/>
        <v>13500</v>
      </c>
      <c r="S109" s="41">
        <f t="shared" si="13"/>
        <v>-4500</v>
      </c>
      <c r="T109" s="45" t="s">
        <v>221</v>
      </c>
    </row>
    <row r="110" spans="1:20" s="15" customFormat="1" ht="25.5" x14ac:dyDescent="0.2">
      <c r="A110" s="37" t="s">
        <v>7</v>
      </c>
      <c r="B110" s="47" t="s">
        <v>222</v>
      </c>
      <c r="C110" s="39" t="s">
        <v>223</v>
      </c>
      <c r="D110" s="40"/>
      <c r="E110" s="41"/>
      <c r="F110" s="41"/>
      <c r="G110" s="42">
        <f t="shared" si="14"/>
        <v>0</v>
      </c>
      <c r="H110" s="41"/>
      <c r="I110" s="41"/>
      <c r="J110" s="42">
        <f t="shared" si="15"/>
        <v>0</v>
      </c>
      <c r="K110" s="43">
        <v>3</v>
      </c>
      <c r="L110" s="43">
        <v>3000</v>
      </c>
      <c r="M110" s="42">
        <f t="shared" si="16"/>
        <v>9000</v>
      </c>
      <c r="N110" s="43">
        <v>3</v>
      </c>
      <c r="O110" s="41">
        <f t="shared" si="17"/>
        <v>2800</v>
      </c>
      <c r="P110" s="42">
        <v>8400</v>
      </c>
      <c r="Q110" s="41">
        <f t="shared" si="11"/>
        <v>9000</v>
      </c>
      <c r="R110" s="41">
        <f t="shared" si="12"/>
        <v>8400</v>
      </c>
      <c r="S110" s="41">
        <f t="shared" si="13"/>
        <v>600</v>
      </c>
      <c r="T110" s="45" t="s">
        <v>224</v>
      </c>
    </row>
    <row r="111" spans="1:20" s="15" customFormat="1" ht="25.5" x14ac:dyDescent="0.2">
      <c r="A111" s="37" t="s">
        <v>7</v>
      </c>
      <c r="B111" s="47" t="s">
        <v>225</v>
      </c>
      <c r="C111" s="39" t="s">
        <v>226</v>
      </c>
      <c r="D111" s="40"/>
      <c r="E111" s="41"/>
      <c r="F111" s="41"/>
      <c r="G111" s="42">
        <f t="shared" si="14"/>
        <v>0</v>
      </c>
      <c r="H111" s="41"/>
      <c r="I111" s="41"/>
      <c r="J111" s="42">
        <f t="shared" si="15"/>
        <v>0</v>
      </c>
      <c r="K111" s="43">
        <v>3</v>
      </c>
      <c r="L111" s="43">
        <v>3000</v>
      </c>
      <c r="M111" s="42">
        <f t="shared" si="16"/>
        <v>9000</v>
      </c>
      <c r="N111" s="43">
        <v>3</v>
      </c>
      <c r="O111" s="41">
        <f t="shared" si="17"/>
        <v>2000</v>
      </c>
      <c r="P111" s="42">
        <v>6000</v>
      </c>
      <c r="Q111" s="41">
        <f t="shared" si="11"/>
        <v>9000</v>
      </c>
      <c r="R111" s="41">
        <f t="shared" si="12"/>
        <v>6000</v>
      </c>
      <c r="S111" s="41">
        <f t="shared" si="13"/>
        <v>3000</v>
      </c>
      <c r="T111" s="45" t="s">
        <v>224</v>
      </c>
    </row>
    <row r="112" spans="1:20" s="15" customFormat="1" x14ac:dyDescent="0.2">
      <c r="A112" s="37" t="s">
        <v>7</v>
      </c>
      <c r="B112" s="47" t="s">
        <v>227</v>
      </c>
      <c r="C112" s="39" t="s">
        <v>228</v>
      </c>
      <c r="D112" s="40"/>
      <c r="E112" s="41"/>
      <c r="F112" s="41"/>
      <c r="G112" s="42">
        <f t="shared" si="14"/>
        <v>0</v>
      </c>
      <c r="H112" s="41"/>
      <c r="I112" s="41"/>
      <c r="J112" s="42">
        <f t="shared" si="15"/>
        <v>0</v>
      </c>
      <c r="K112" s="43">
        <v>3</v>
      </c>
      <c r="L112" s="43">
        <v>3000</v>
      </c>
      <c r="M112" s="42">
        <f t="shared" si="16"/>
        <v>9000</v>
      </c>
      <c r="N112" s="43">
        <v>3</v>
      </c>
      <c r="O112" s="41">
        <f t="shared" si="17"/>
        <v>3000</v>
      </c>
      <c r="P112" s="42">
        <v>9000</v>
      </c>
      <c r="Q112" s="41">
        <f t="shared" si="11"/>
        <v>9000</v>
      </c>
      <c r="R112" s="41">
        <f t="shared" si="12"/>
        <v>9000</v>
      </c>
      <c r="S112" s="41">
        <f t="shared" si="13"/>
        <v>0</v>
      </c>
      <c r="T112" s="44"/>
    </row>
    <row r="113" spans="1:20" s="15" customFormat="1" x14ac:dyDescent="0.2">
      <c r="A113" s="37" t="s">
        <v>7</v>
      </c>
      <c r="B113" s="47" t="s">
        <v>229</v>
      </c>
      <c r="C113" s="39" t="s">
        <v>230</v>
      </c>
      <c r="D113" s="40"/>
      <c r="E113" s="41"/>
      <c r="F113" s="41"/>
      <c r="G113" s="42">
        <f t="shared" si="14"/>
        <v>0</v>
      </c>
      <c r="H113" s="41"/>
      <c r="I113" s="41"/>
      <c r="J113" s="42">
        <f t="shared" si="15"/>
        <v>0</v>
      </c>
      <c r="K113" s="43">
        <v>3</v>
      </c>
      <c r="L113" s="43">
        <v>3000</v>
      </c>
      <c r="M113" s="42">
        <f t="shared" si="16"/>
        <v>9000</v>
      </c>
      <c r="N113" s="43">
        <v>3</v>
      </c>
      <c r="O113" s="41">
        <f t="shared" si="17"/>
        <v>3000</v>
      </c>
      <c r="P113" s="42">
        <v>9000</v>
      </c>
      <c r="Q113" s="41">
        <f t="shared" si="11"/>
        <v>9000</v>
      </c>
      <c r="R113" s="41">
        <f t="shared" si="12"/>
        <v>9000</v>
      </c>
      <c r="S113" s="41">
        <f t="shared" si="13"/>
        <v>0</v>
      </c>
      <c r="T113" s="44"/>
    </row>
    <row r="114" spans="1:20" s="15" customFormat="1" x14ac:dyDescent="0.2">
      <c r="A114" s="37" t="s">
        <v>7</v>
      </c>
      <c r="B114" s="47" t="s">
        <v>231</v>
      </c>
      <c r="C114" s="39" t="s">
        <v>232</v>
      </c>
      <c r="D114" s="40"/>
      <c r="E114" s="41"/>
      <c r="F114" s="41"/>
      <c r="G114" s="42">
        <f t="shared" si="14"/>
        <v>0</v>
      </c>
      <c r="H114" s="41"/>
      <c r="I114" s="41"/>
      <c r="J114" s="42">
        <f t="shared" si="15"/>
        <v>0</v>
      </c>
      <c r="K114" s="43">
        <v>3</v>
      </c>
      <c r="L114" s="43">
        <v>3000</v>
      </c>
      <c r="M114" s="42">
        <f t="shared" si="16"/>
        <v>9000</v>
      </c>
      <c r="N114" s="43">
        <v>3</v>
      </c>
      <c r="O114" s="41">
        <f t="shared" si="17"/>
        <v>3000</v>
      </c>
      <c r="P114" s="42">
        <v>9000</v>
      </c>
      <c r="Q114" s="41">
        <f t="shared" si="11"/>
        <v>9000</v>
      </c>
      <c r="R114" s="41">
        <f t="shared" si="12"/>
        <v>9000</v>
      </c>
      <c r="S114" s="41">
        <f t="shared" si="13"/>
        <v>0</v>
      </c>
      <c r="T114" s="44"/>
    </row>
    <row r="115" spans="1:20" s="15" customFormat="1" x14ac:dyDescent="0.2">
      <c r="A115" s="37" t="s">
        <v>7</v>
      </c>
      <c r="B115" s="47" t="s">
        <v>233</v>
      </c>
      <c r="C115" s="39" t="s">
        <v>234</v>
      </c>
      <c r="D115" s="40"/>
      <c r="E115" s="41"/>
      <c r="F115" s="41"/>
      <c r="G115" s="42">
        <f t="shared" si="14"/>
        <v>0</v>
      </c>
      <c r="H115" s="41"/>
      <c r="I115" s="41"/>
      <c r="J115" s="42">
        <f t="shared" si="15"/>
        <v>0</v>
      </c>
      <c r="K115" s="43">
        <v>3</v>
      </c>
      <c r="L115" s="43">
        <v>3000</v>
      </c>
      <c r="M115" s="42">
        <f t="shared" si="16"/>
        <v>9000</v>
      </c>
      <c r="N115" s="43">
        <v>3</v>
      </c>
      <c r="O115" s="41">
        <f t="shared" si="17"/>
        <v>3000</v>
      </c>
      <c r="P115" s="42">
        <v>9000</v>
      </c>
      <c r="Q115" s="41">
        <f t="shared" si="11"/>
        <v>9000</v>
      </c>
      <c r="R115" s="41">
        <f t="shared" si="12"/>
        <v>9000</v>
      </c>
      <c r="S115" s="41">
        <f t="shared" si="13"/>
        <v>0</v>
      </c>
      <c r="T115" s="44"/>
    </row>
    <row r="116" spans="1:20" s="15" customFormat="1" ht="25.5" x14ac:dyDescent="0.2">
      <c r="A116" s="37" t="s">
        <v>7</v>
      </c>
      <c r="B116" s="47" t="s">
        <v>235</v>
      </c>
      <c r="C116" s="39" t="s">
        <v>236</v>
      </c>
      <c r="D116" s="40"/>
      <c r="E116" s="41"/>
      <c r="F116" s="41"/>
      <c r="G116" s="42">
        <f t="shared" si="14"/>
        <v>0</v>
      </c>
      <c r="H116" s="41"/>
      <c r="I116" s="41"/>
      <c r="J116" s="42">
        <f t="shared" si="15"/>
        <v>0</v>
      </c>
      <c r="K116" s="43">
        <v>3</v>
      </c>
      <c r="L116" s="43">
        <v>3000</v>
      </c>
      <c r="M116" s="42">
        <f t="shared" si="16"/>
        <v>9000</v>
      </c>
      <c r="N116" s="43">
        <v>3</v>
      </c>
      <c r="O116" s="41">
        <f t="shared" si="17"/>
        <v>4500</v>
      </c>
      <c r="P116" s="42">
        <v>13500</v>
      </c>
      <c r="Q116" s="41">
        <f t="shared" si="11"/>
        <v>9000</v>
      </c>
      <c r="R116" s="41">
        <f t="shared" si="12"/>
        <v>13500</v>
      </c>
      <c r="S116" s="41">
        <f t="shared" si="13"/>
        <v>-4500</v>
      </c>
      <c r="T116" s="45" t="s">
        <v>221</v>
      </c>
    </row>
    <row r="117" spans="1:20" s="15" customFormat="1" ht="25.5" x14ac:dyDescent="0.2">
      <c r="A117" s="37" t="s">
        <v>7</v>
      </c>
      <c r="B117" s="47" t="s">
        <v>237</v>
      </c>
      <c r="C117" s="39" t="s">
        <v>238</v>
      </c>
      <c r="D117" s="40"/>
      <c r="E117" s="41"/>
      <c r="F117" s="41"/>
      <c r="G117" s="42">
        <f t="shared" si="14"/>
        <v>0</v>
      </c>
      <c r="H117" s="41"/>
      <c r="I117" s="41"/>
      <c r="J117" s="42">
        <f t="shared" si="15"/>
        <v>0</v>
      </c>
      <c r="K117" s="43">
        <v>3</v>
      </c>
      <c r="L117" s="43">
        <v>3000</v>
      </c>
      <c r="M117" s="42">
        <f t="shared" si="16"/>
        <v>9000</v>
      </c>
      <c r="N117" s="43">
        <v>3</v>
      </c>
      <c r="O117" s="41">
        <f t="shared" si="17"/>
        <v>4500</v>
      </c>
      <c r="P117" s="42">
        <v>13500</v>
      </c>
      <c r="Q117" s="41">
        <f t="shared" si="11"/>
        <v>9000</v>
      </c>
      <c r="R117" s="41">
        <f t="shared" si="12"/>
        <v>13500</v>
      </c>
      <c r="S117" s="41">
        <f t="shared" si="13"/>
        <v>-4500</v>
      </c>
      <c r="T117" s="45" t="s">
        <v>221</v>
      </c>
    </row>
    <row r="118" spans="1:20" s="15" customFormat="1" x14ac:dyDescent="0.2">
      <c r="A118" s="37" t="s">
        <v>7</v>
      </c>
      <c r="B118" s="47" t="s">
        <v>239</v>
      </c>
      <c r="C118" s="39" t="s">
        <v>240</v>
      </c>
      <c r="D118" s="40"/>
      <c r="E118" s="41"/>
      <c r="F118" s="41"/>
      <c r="G118" s="42">
        <f t="shared" si="14"/>
        <v>0</v>
      </c>
      <c r="H118" s="41"/>
      <c r="I118" s="41"/>
      <c r="J118" s="42">
        <f t="shared" si="15"/>
        <v>0</v>
      </c>
      <c r="K118" s="43">
        <v>3</v>
      </c>
      <c r="L118" s="43">
        <v>3000</v>
      </c>
      <c r="M118" s="42">
        <f t="shared" si="16"/>
        <v>9000</v>
      </c>
      <c r="N118" s="43">
        <v>3</v>
      </c>
      <c r="O118" s="41">
        <f t="shared" si="17"/>
        <v>3000</v>
      </c>
      <c r="P118" s="42">
        <v>9000</v>
      </c>
      <c r="Q118" s="41">
        <f t="shared" si="11"/>
        <v>9000</v>
      </c>
      <c r="R118" s="41">
        <f t="shared" si="12"/>
        <v>9000</v>
      </c>
      <c r="S118" s="41">
        <f t="shared" si="13"/>
        <v>0</v>
      </c>
      <c r="T118" s="44"/>
    </row>
    <row r="119" spans="1:20" s="15" customFormat="1" x14ac:dyDescent="0.2">
      <c r="A119" s="37" t="s">
        <v>7</v>
      </c>
      <c r="B119" s="47" t="s">
        <v>241</v>
      </c>
      <c r="C119" s="39" t="s">
        <v>242</v>
      </c>
      <c r="D119" s="40"/>
      <c r="E119" s="41"/>
      <c r="F119" s="41"/>
      <c r="G119" s="42">
        <f t="shared" si="14"/>
        <v>0</v>
      </c>
      <c r="H119" s="41"/>
      <c r="I119" s="41"/>
      <c r="J119" s="42">
        <f t="shared" si="15"/>
        <v>0</v>
      </c>
      <c r="K119" s="43">
        <v>3</v>
      </c>
      <c r="L119" s="43">
        <v>3000</v>
      </c>
      <c r="M119" s="42">
        <f t="shared" si="16"/>
        <v>9000</v>
      </c>
      <c r="N119" s="43">
        <v>3</v>
      </c>
      <c r="O119" s="41">
        <f t="shared" si="17"/>
        <v>3000</v>
      </c>
      <c r="P119" s="42">
        <v>9000</v>
      </c>
      <c r="Q119" s="41">
        <f t="shared" si="11"/>
        <v>9000</v>
      </c>
      <c r="R119" s="41">
        <f t="shared" si="12"/>
        <v>9000</v>
      </c>
      <c r="S119" s="41">
        <f t="shared" si="13"/>
        <v>0</v>
      </c>
      <c r="T119" s="44"/>
    </row>
    <row r="120" spans="1:20" s="15" customFormat="1" ht="25.5" x14ac:dyDescent="0.2">
      <c r="A120" s="37" t="s">
        <v>7</v>
      </c>
      <c r="B120" s="47" t="s">
        <v>243</v>
      </c>
      <c r="C120" s="39" t="s">
        <v>244</v>
      </c>
      <c r="D120" s="40"/>
      <c r="E120" s="41"/>
      <c r="F120" s="41"/>
      <c r="G120" s="42">
        <f t="shared" si="14"/>
        <v>0</v>
      </c>
      <c r="H120" s="41"/>
      <c r="I120" s="41"/>
      <c r="J120" s="42">
        <f t="shared" si="15"/>
        <v>0</v>
      </c>
      <c r="K120" s="43">
        <v>3</v>
      </c>
      <c r="L120" s="43">
        <v>3000</v>
      </c>
      <c r="M120" s="42">
        <f t="shared" si="16"/>
        <v>9000</v>
      </c>
      <c r="N120" s="43">
        <v>3</v>
      </c>
      <c r="O120" s="41">
        <f t="shared" si="17"/>
        <v>3600</v>
      </c>
      <c r="P120" s="42">
        <v>10800</v>
      </c>
      <c r="Q120" s="41">
        <f t="shared" si="11"/>
        <v>9000</v>
      </c>
      <c r="R120" s="41">
        <f t="shared" si="12"/>
        <v>10800</v>
      </c>
      <c r="S120" s="41">
        <f t="shared" si="13"/>
        <v>-1800</v>
      </c>
      <c r="T120" s="45" t="s">
        <v>224</v>
      </c>
    </row>
    <row r="121" spans="1:20" s="15" customFormat="1" x14ac:dyDescent="0.2">
      <c r="A121" s="37" t="s">
        <v>7</v>
      </c>
      <c r="B121" s="47" t="s">
        <v>245</v>
      </c>
      <c r="C121" s="39" t="s">
        <v>246</v>
      </c>
      <c r="D121" s="40"/>
      <c r="E121" s="41"/>
      <c r="F121" s="41"/>
      <c r="G121" s="42">
        <f t="shared" si="14"/>
        <v>0</v>
      </c>
      <c r="H121" s="41"/>
      <c r="I121" s="41"/>
      <c r="J121" s="42">
        <f t="shared" si="15"/>
        <v>0</v>
      </c>
      <c r="K121" s="43">
        <v>3</v>
      </c>
      <c r="L121" s="43">
        <v>3000</v>
      </c>
      <c r="M121" s="42">
        <f t="shared" si="16"/>
        <v>9000</v>
      </c>
      <c r="N121" s="43">
        <v>3</v>
      </c>
      <c r="O121" s="41">
        <f t="shared" si="17"/>
        <v>3000</v>
      </c>
      <c r="P121" s="42">
        <v>9000</v>
      </c>
      <c r="Q121" s="41">
        <f t="shared" si="11"/>
        <v>9000</v>
      </c>
      <c r="R121" s="41">
        <f t="shared" si="12"/>
        <v>9000</v>
      </c>
      <c r="S121" s="41">
        <f t="shared" si="13"/>
        <v>0</v>
      </c>
      <c r="T121" s="44"/>
    </row>
    <row r="122" spans="1:20" s="15" customFormat="1" x14ac:dyDescent="0.2">
      <c r="A122" s="37" t="s">
        <v>7</v>
      </c>
      <c r="B122" s="47" t="s">
        <v>247</v>
      </c>
      <c r="C122" s="39" t="s">
        <v>248</v>
      </c>
      <c r="D122" s="40"/>
      <c r="E122" s="41"/>
      <c r="F122" s="41"/>
      <c r="G122" s="42">
        <f t="shared" si="14"/>
        <v>0</v>
      </c>
      <c r="H122" s="41"/>
      <c r="I122" s="41"/>
      <c r="J122" s="42">
        <f t="shared" si="15"/>
        <v>0</v>
      </c>
      <c r="K122" s="43">
        <v>3</v>
      </c>
      <c r="L122" s="43">
        <v>3000</v>
      </c>
      <c r="M122" s="42">
        <f t="shared" si="16"/>
        <v>9000</v>
      </c>
      <c r="N122" s="43">
        <v>3</v>
      </c>
      <c r="O122" s="41">
        <f t="shared" si="17"/>
        <v>3000</v>
      </c>
      <c r="P122" s="42">
        <v>9000</v>
      </c>
      <c r="Q122" s="41">
        <f t="shared" si="11"/>
        <v>9000</v>
      </c>
      <c r="R122" s="41">
        <f t="shared" si="12"/>
        <v>9000</v>
      </c>
      <c r="S122" s="41">
        <f t="shared" si="13"/>
        <v>0</v>
      </c>
      <c r="T122" s="44"/>
    </row>
    <row r="123" spans="1:20" s="15" customFormat="1" x14ac:dyDescent="0.2">
      <c r="A123" s="37" t="s">
        <v>7</v>
      </c>
      <c r="B123" s="47" t="s">
        <v>249</v>
      </c>
      <c r="C123" s="39" t="s">
        <v>250</v>
      </c>
      <c r="D123" s="40"/>
      <c r="E123" s="41"/>
      <c r="F123" s="41"/>
      <c r="G123" s="42">
        <f t="shared" si="14"/>
        <v>0</v>
      </c>
      <c r="H123" s="41"/>
      <c r="I123" s="41"/>
      <c r="J123" s="42">
        <f t="shared" si="15"/>
        <v>0</v>
      </c>
      <c r="K123" s="43">
        <v>3</v>
      </c>
      <c r="L123" s="43">
        <v>3000</v>
      </c>
      <c r="M123" s="42">
        <f t="shared" si="16"/>
        <v>9000</v>
      </c>
      <c r="N123" s="43">
        <v>3</v>
      </c>
      <c r="O123" s="41">
        <f t="shared" si="17"/>
        <v>0</v>
      </c>
      <c r="P123" s="42">
        <v>0</v>
      </c>
      <c r="Q123" s="41">
        <f t="shared" si="11"/>
        <v>9000</v>
      </c>
      <c r="R123" s="41">
        <f t="shared" si="12"/>
        <v>0</v>
      </c>
      <c r="S123" s="41">
        <f t="shared" si="13"/>
        <v>9000</v>
      </c>
      <c r="T123" s="44" t="s">
        <v>77</v>
      </c>
    </row>
    <row r="124" spans="1:20" s="15" customFormat="1" x14ac:dyDescent="0.2">
      <c r="A124" s="37" t="s">
        <v>7</v>
      </c>
      <c r="B124" s="47" t="s">
        <v>251</v>
      </c>
      <c r="C124" s="39" t="s">
        <v>252</v>
      </c>
      <c r="D124" s="40"/>
      <c r="E124" s="41"/>
      <c r="F124" s="41"/>
      <c r="G124" s="42">
        <f t="shared" si="14"/>
        <v>0</v>
      </c>
      <c r="H124" s="41"/>
      <c r="I124" s="41"/>
      <c r="J124" s="42">
        <f t="shared" si="15"/>
        <v>0</v>
      </c>
      <c r="K124" s="43">
        <v>3</v>
      </c>
      <c r="L124" s="43">
        <v>3000</v>
      </c>
      <c r="M124" s="42">
        <f t="shared" si="16"/>
        <v>9000</v>
      </c>
      <c r="N124" s="43">
        <v>3</v>
      </c>
      <c r="O124" s="41">
        <f t="shared" si="17"/>
        <v>3000</v>
      </c>
      <c r="P124" s="42">
        <v>9000</v>
      </c>
      <c r="Q124" s="41">
        <f t="shared" si="11"/>
        <v>9000</v>
      </c>
      <c r="R124" s="41">
        <f t="shared" si="12"/>
        <v>9000</v>
      </c>
      <c r="S124" s="41">
        <f t="shared" si="13"/>
        <v>0</v>
      </c>
      <c r="T124" s="44"/>
    </row>
    <row r="125" spans="1:20" s="15" customFormat="1" x14ac:dyDescent="0.2">
      <c r="A125" s="37" t="s">
        <v>7</v>
      </c>
      <c r="B125" s="47" t="s">
        <v>253</v>
      </c>
      <c r="C125" s="39" t="s">
        <v>254</v>
      </c>
      <c r="D125" s="40"/>
      <c r="E125" s="41"/>
      <c r="F125" s="41"/>
      <c r="G125" s="42">
        <f t="shared" si="14"/>
        <v>0</v>
      </c>
      <c r="H125" s="41"/>
      <c r="I125" s="41"/>
      <c r="J125" s="42">
        <f t="shared" si="15"/>
        <v>0</v>
      </c>
      <c r="K125" s="43">
        <v>3</v>
      </c>
      <c r="L125" s="43">
        <v>3000</v>
      </c>
      <c r="M125" s="42">
        <f t="shared" si="16"/>
        <v>9000</v>
      </c>
      <c r="N125" s="43">
        <v>3</v>
      </c>
      <c r="O125" s="41">
        <f t="shared" si="17"/>
        <v>3000</v>
      </c>
      <c r="P125" s="42">
        <v>9000</v>
      </c>
      <c r="Q125" s="41">
        <f t="shared" si="11"/>
        <v>9000</v>
      </c>
      <c r="R125" s="41">
        <f t="shared" si="12"/>
        <v>9000</v>
      </c>
      <c r="S125" s="41">
        <f t="shared" si="13"/>
        <v>0</v>
      </c>
      <c r="T125" s="44"/>
    </row>
    <row r="126" spans="1:20" s="15" customFormat="1" x14ac:dyDescent="0.2">
      <c r="A126" s="37" t="s">
        <v>7</v>
      </c>
      <c r="B126" s="47" t="s">
        <v>255</v>
      </c>
      <c r="C126" s="39" t="s">
        <v>256</v>
      </c>
      <c r="D126" s="40"/>
      <c r="E126" s="41"/>
      <c r="F126" s="41"/>
      <c r="G126" s="42">
        <f t="shared" si="14"/>
        <v>0</v>
      </c>
      <c r="H126" s="41"/>
      <c r="I126" s="41"/>
      <c r="J126" s="42">
        <f t="shared" si="15"/>
        <v>0</v>
      </c>
      <c r="K126" s="43">
        <v>3</v>
      </c>
      <c r="L126" s="43">
        <v>3000</v>
      </c>
      <c r="M126" s="42">
        <f t="shared" si="16"/>
        <v>9000</v>
      </c>
      <c r="N126" s="43">
        <v>3</v>
      </c>
      <c r="O126" s="41">
        <f t="shared" si="17"/>
        <v>3000</v>
      </c>
      <c r="P126" s="42">
        <v>9000</v>
      </c>
      <c r="Q126" s="41">
        <f t="shared" si="11"/>
        <v>9000</v>
      </c>
      <c r="R126" s="41">
        <f t="shared" si="12"/>
        <v>9000</v>
      </c>
      <c r="S126" s="41">
        <f t="shared" si="13"/>
        <v>0</v>
      </c>
      <c r="T126" s="44"/>
    </row>
    <row r="127" spans="1:20" s="15" customFormat="1" ht="25.5" x14ac:dyDescent="0.2">
      <c r="A127" s="37" t="s">
        <v>7</v>
      </c>
      <c r="B127" s="47" t="s">
        <v>257</v>
      </c>
      <c r="C127" s="39" t="s">
        <v>258</v>
      </c>
      <c r="D127" s="40"/>
      <c r="E127" s="41"/>
      <c r="F127" s="41"/>
      <c r="G127" s="42">
        <f t="shared" si="14"/>
        <v>0</v>
      </c>
      <c r="H127" s="41"/>
      <c r="I127" s="41"/>
      <c r="J127" s="42">
        <f t="shared" si="15"/>
        <v>0</v>
      </c>
      <c r="K127" s="43">
        <v>3</v>
      </c>
      <c r="L127" s="43">
        <v>3000</v>
      </c>
      <c r="M127" s="42">
        <f t="shared" si="16"/>
        <v>9000</v>
      </c>
      <c r="N127" s="43">
        <v>3</v>
      </c>
      <c r="O127" s="41">
        <f t="shared" si="17"/>
        <v>3600</v>
      </c>
      <c r="P127" s="42">
        <v>10800</v>
      </c>
      <c r="Q127" s="41">
        <f t="shared" si="11"/>
        <v>9000</v>
      </c>
      <c r="R127" s="41">
        <f t="shared" si="12"/>
        <v>10800</v>
      </c>
      <c r="S127" s="41">
        <f t="shared" si="13"/>
        <v>-1800</v>
      </c>
      <c r="T127" s="45" t="s">
        <v>224</v>
      </c>
    </row>
    <row r="128" spans="1:20" s="15" customFormat="1" x14ac:dyDescent="0.2">
      <c r="A128" s="37" t="s">
        <v>7</v>
      </c>
      <c r="B128" s="47" t="s">
        <v>259</v>
      </c>
      <c r="C128" s="39" t="s">
        <v>260</v>
      </c>
      <c r="D128" s="40"/>
      <c r="E128" s="41"/>
      <c r="F128" s="41"/>
      <c r="G128" s="42">
        <f t="shared" si="14"/>
        <v>0</v>
      </c>
      <c r="H128" s="41"/>
      <c r="I128" s="41"/>
      <c r="J128" s="42">
        <f t="shared" si="15"/>
        <v>0</v>
      </c>
      <c r="K128" s="43">
        <v>3</v>
      </c>
      <c r="L128" s="43">
        <v>3000</v>
      </c>
      <c r="M128" s="42">
        <f t="shared" si="16"/>
        <v>9000</v>
      </c>
      <c r="N128" s="43">
        <v>3</v>
      </c>
      <c r="O128" s="41">
        <f t="shared" si="17"/>
        <v>3000</v>
      </c>
      <c r="P128" s="42">
        <v>9000</v>
      </c>
      <c r="Q128" s="41">
        <f t="shared" si="11"/>
        <v>9000</v>
      </c>
      <c r="R128" s="41">
        <f t="shared" si="12"/>
        <v>9000</v>
      </c>
      <c r="S128" s="41">
        <f t="shared" si="13"/>
        <v>0</v>
      </c>
      <c r="T128" s="44"/>
    </row>
    <row r="129" spans="1:20" s="15" customFormat="1" x14ac:dyDescent="0.2">
      <c r="A129" s="37" t="s">
        <v>7</v>
      </c>
      <c r="B129" s="47" t="s">
        <v>261</v>
      </c>
      <c r="C129" s="39" t="s">
        <v>262</v>
      </c>
      <c r="D129" s="40"/>
      <c r="E129" s="41"/>
      <c r="F129" s="41"/>
      <c r="G129" s="42">
        <f t="shared" si="14"/>
        <v>0</v>
      </c>
      <c r="H129" s="41"/>
      <c r="I129" s="41"/>
      <c r="J129" s="42">
        <f t="shared" si="15"/>
        <v>0</v>
      </c>
      <c r="K129" s="43">
        <v>3</v>
      </c>
      <c r="L129" s="43">
        <v>3000</v>
      </c>
      <c r="M129" s="42">
        <f t="shared" si="16"/>
        <v>9000</v>
      </c>
      <c r="N129" s="43">
        <v>3</v>
      </c>
      <c r="O129" s="41">
        <f t="shared" si="17"/>
        <v>3000</v>
      </c>
      <c r="P129" s="42">
        <v>9000</v>
      </c>
      <c r="Q129" s="41">
        <f t="shared" si="11"/>
        <v>9000</v>
      </c>
      <c r="R129" s="41">
        <f t="shared" si="12"/>
        <v>9000</v>
      </c>
      <c r="S129" s="41">
        <f t="shared" si="13"/>
        <v>0</v>
      </c>
      <c r="T129" s="44"/>
    </row>
    <row r="130" spans="1:20" s="15" customFormat="1" x14ac:dyDescent="0.2">
      <c r="A130" s="37" t="s">
        <v>7</v>
      </c>
      <c r="B130" s="47" t="s">
        <v>263</v>
      </c>
      <c r="C130" s="39" t="s">
        <v>264</v>
      </c>
      <c r="D130" s="40"/>
      <c r="E130" s="41"/>
      <c r="F130" s="41"/>
      <c r="G130" s="42">
        <f t="shared" si="14"/>
        <v>0</v>
      </c>
      <c r="H130" s="41"/>
      <c r="I130" s="41"/>
      <c r="J130" s="42">
        <f t="shared" si="15"/>
        <v>0</v>
      </c>
      <c r="K130" s="43">
        <v>3</v>
      </c>
      <c r="L130" s="43">
        <v>3000</v>
      </c>
      <c r="M130" s="42">
        <f t="shared" si="16"/>
        <v>9000</v>
      </c>
      <c r="N130" s="43">
        <v>3</v>
      </c>
      <c r="O130" s="41">
        <f t="shared" si="17"/>
        <v>3000</v>
      </c>
      <c r="P130" s="42">
        <v>9000</v>
      </c>
      <c r="Q130" s="41">
        <f t="shared" si="11"/>
        <v>9000</v>
      </c>
      <c r="R130" s="41">
        <f t="shared" si="12"/>
        <v>9000</v>
      </c>
      <c r="S130" s="41">
        <f t="shared" si="13"/>
        <v>0</v>
      </c>
      <c r="T130" s="44"/>
    </row>
    <row r="131" spans="1:20" s="15" customFormat="1" x14ac:dyDescent="0.2">
      <c r="A131" s="37" t="s">
        <v>7</v>
      </c>
      <c r="B131" s="47" t="s">
        <v>265</v>
      </c>
      <c r="C131" s="39" t="s">
        <v>266</v>
      </c>
      <c r="D131" s="40"/>
      <c r="E131" s="41"/>
      <c r="F131" s="41"/>
      <c r="G131" s="42">
        <f t="shared" si="14"/>
        <v>0</v>
      </c>
      <c r="H131" s="41"/>
      <c r="I131" s="41"/>
      <c r="J131" s="42">
        <f t="shared" si="15"/>
        <v>0</v>
      </c>
      <c r="K131" s="43">
        <v>3</v>
      </c>
      <c r="L131" s="43">
        <v>3000</v>
      </c>
      <c r="M131" s="42">
        <f t="shared" si="16"/>
        <v>9000</v>
      </c>
      <c r="N131" s="43">
        <v>3</v>
      </c>
      <c r="O131" s="41">
        <f t="shared" si="17"/>
        <v>0</v>
      </c>
      <c r="P131" s="42">
        <v>0</v>
      </c>
      <c r="Q131" s="41">
        <f t="shared" si="11"/>
        <v>9000</v>
      </c>
      <c r="R131" s="41">
        <f t="shared" si="12"/>
        <v>0</v>
      </c>
      <c r="S131" s="41">
        <f t="shared" si="13"/>
        <v>9000</v>
      </c>
      <c r="T131" s="44" t="s">
        <v>77</v>
      </c>
    </row>
    <row r="132" spans="1:20" s="15" customFormat="1" ht="38.25" x14ac:dyDescent="0.2">
      <c r="A132" s="37" t="s">
        <v>7</v>
      </c>
      <c r="B132" s="47" t="s">
        <v>267</v>
      </c>
      <c r="C132" s="39" t="s">
        <v>268</v>
      </c>
      <c r="D132" s="40"/>
      <c r="E132" s="41"/>
      <c r="F132" s="41"/>
      <c r="G132" s="42"/>
      <c r="H132" s="41"/>
      <c r="I132" s="41"/>
      <c r="J132" s="42"/>
      <c r="K132" s="43"/>
      <c r="L132" s="43"/>
      <c r="M132" s="42"/>
      <c r="N132" s="43">
        <v>3</v>
      </c>
      <c r="O132" s="41">
        <f t="shared" si="17"/>
        <v>4500</v>
      </c>
      <c r="P132" s="42">
        <v>13500</v>
      </c>
      <c r="Q132" s="41">
        <f t="shared" si="11"/>
        <v>0</v>
      </c>
      <c r="R132" s="41">
        <f t="shared" si="12"/>
        <v>13500</v>
      </c>
      <c r="S132" s="41">
        <f t="shared" si="13"/>
        <v>-13500</v>
      </c>
      <c r="T132" s="45" t="s">
        <v>269</v>
      </c>
    </row>
    <row r="133" spans="1:20" s="15" customFormat="1" x14ac:dyDescent="0.2">
      <c r="A133" s="37" t="s">
        <v>7</v>
      </c>
      <c r="B133" s="47" t="s">
        <v>270</v>
      </c>
      <c r="C133" s="39" t="s">
        <v>271</v>
      </c>
      <c r="D133" s="40"/>
      <c r="E133" s="41"/>
      <c r="F133" s="41"/>
      <c r="G133" s="42">
        <f t="shared" si="14"/>
        <v>0</v>
      </c>
      <c r="H133" s="41"/>
      <c r="I133" s="41"/>
      <c r="J133" s="42">
        <f t="shared" si="15"/>
        <v>0</v>
      </c>
      <c r="K133" s="43">
        <v>3</v>
      </c>
      <c r="L133" s="43">
        <v>3000</v>
      </c>
      <c r="M133" s="42">
        <f t="shared" si="16"/>
        <v>9000</v>
      </c>
      <c r="N133" s="43">
        <v>3</v>
      </c>
      <c r="O133" s="41">
        <f t="shared" si="17"/>
        <v>3000</v>
      </c>
      <c r="P133" s="42">
        <v>9000</v>
      </c>
      <c r="Q133" s="41">
        <f t="shared" si="11"/>
        <v>9000</v>
      </c>
      <c r="R133" s="41">
        <f t="shared" si="12"/>
        <v>9000</v>
      </c>
      <c r="S133" s="41">
        <f t="shared" si="13"/>
        <v>0</v>
      </c>
      <c r="T133" s="44"/>
    </row>
    <row r="134" spans="1:20" s="15" customFormat="1" ht="25.5" x14ac:dyDescent="0.2">
      <c r="A134" s="37" t="s">
        <v>7</v>
      </c>
      <c r="B134" s="47" t="s">
        <v>272</v>
      </c>
      <c r="C134" s="39" t="s">
        <v>273</v>
      </c>
      <c r="D134" s="40"/>
      <c r="E134" s="41"/>
      <c r="F134" s="41"/>
      <c r="G134" s="42">
        <f t="shared" si="14"/>
        <v>0</v>
      </c>
      <c r="H134" s="41"/>
      <c r="I134" s="41"/>
      <c r="J134" s="42">
        <f t="shared" si="15"/>
        <v>0</v>
      </c>
      <c r="K134" s="43">
        <v>3</v>
      </c>
      <c r="L134" s="43">
        <v>3000</v>
      </c>
      <c r="M134" s="42">
        <f t="shared" si="16"/>
        <v>9000</v>
      </c>
      <c r="N134" s="43">
        <v>3</v>
      </c>
      <c r="O134" s="41">
        <f t="shared" si="17"/>
        <v>4500</v>
      </c>
      <c r="P134" s="42">
        <v>13500</v>
      </c>
      <c r="Q134" s="41">
        <f t="shared" si="11"/>
        <v>9000</v>
      </c>
      <c r="R134" s="41">
        <f t="shared" si="12"/>
        <v>13500</v>
      </c>
      <c r="S134" s="41">
        <f t="shared" si="13"/>
        <v>-4500</v>
      </c>
      <c r="T134" s="45" t="s">
        <v>221</v>
      </c>
    </row>
    <row r="135" spans="1:20" s="15" customFormat="1" x14ac:dyDescent="0.2">
      <c r="A135" s="37" t="s">
        <v>7</v>
      </c>
      <c r="B135" s="47" t="s">
        <v>274</v>
      </c>
      <c r="C135" s="39" t="s">
        <v>275</v>
      </c>
      <c r="D135" s="40"/>
      <c r="E135" s="41"/>
      <c r="F135" s="41"/>
      <c r="G135" s="42">
        <f t="shared" si="14"/>
        <v>0</v>
      </c>
      <c r="H135" s="41"/>
      <c r="I135" s="41"/>
      <c r="J135" s="42">
        <f t="shared" si="15"/>
        <v>0</v>
      </c>
      <c r="K135" s="43">
        <v>3</v>
      </c>
      <c r="L135" s="43">
        <v>3000</v>
      </c>
      <c r="M135" s="42">
        <f t="shared" si="16"/>
        <v>9000</v>
      </c>
      <c r="N135" s="43">
        <v>3</v>
      </c>
      <c r="O135" s="41">
        <f t="shared" si="17"/>
        <v>3000</v>
      </c>
      <c r="P135" s="42">
        <v>9000</v>
      </c>
      <c r="Q135" s="41">
        <f t="shared" si="11"/>
        <v>9000</v>
      </c>
      <c r="R135" s="41">
        <f t="shared" si="12"/>
        <v>9000</v>
      </c>
      <c r="S135" s="41">
        <f t="shared" si="13"/>
        <v>0</v>
      </c>
      <c r="T135" s="44"/>
    </row>
    <row r="136" spans="1:20" s="15" customFormat="1" x14ac:dyDescent="0.2">
      <c r="A136" s="37" t="s">
        <v>7</v>
      </c>
      <c r="B136" s="47" t="s">
        <v>276</v>
      </c>
      <c r="C136" s="39" t="s">
        <v>277</v>
      </c>
      <c r="D136" s="40"/>
      <c r="E136" s="41"/>
      <c r="F136" s="41"/>
      <c r="G136" s="42">
        <f t="shared" si="14"/>
        <v>0</v>
      </c>
      <c r="H136" s="41"/>
      <c r="I136" s="41"/>
      <c r="J136" s="42">
        <f t="shared" si="15"/>
        <v>0</v>
      </c>
      <c r="K136" s="43">
        <v>3</v>
      </c>
      <c r="L136" s="43">
        <v>3000</v>
      </c>
      <c r="M136" s="42">
        <f t="shared" si="16"/>
        <v>9000</v>
      </c>
      <c r="N136" s="43">
        <v>3</v>
      </c>
      <c r="O136" s="41">
        <f t="shared" si="17"/>
        <v>3000</v>
      </c>
      <c r="P136" s="42">
        <v>9000</v>
      </c>
      <c r="Q136" s="41">
        <f t="shared" si="11"/>
        <v>9000</v>
      </c>
      <c r="R136" s="41">
        <f t="shared" si="12"/>
        <v>9000</v>
      </c>
      <c r="S136" s="41">
        <f t="shared" si="13"/>
        <v>0</v>
      </c>
      <c r="T136" s="44"/>
    </row>
    <row r="137" spans="1:20" s="15" customFormat="1" x14ac:dyDescent="0.2">
      <c r="A137" s="37" t="s">
        <v>7</v>
      </c>
      <c r="B137" s="47" t="s">
        <v>278</v>
      </c>
      <c r="C137" s="39" t="s">
        <v>279</v>
      </c>
      <c r="D137" s="40"/>
      <c r="E137" s="41"/>
      <c r="F137" s="41"/>
      <c r="G137" s="42">
        <f t="shared" si="14"/>
        <v>0</v>
      </c>
      <c r="H137" s="41"/>
      <c r="I137" s="41"/>
      <c r="J137" s="42">
        <f t="shared" si="15"/>
        <v>0</v>
      </c>
      <c r="K137" s="43">
        <v>3</v>
      </c>
      <c r="L137" s="43">
        <v>3000</v>
      </c>
      <c r="M137" s="42">
        <f t="shared" si="16"/>
        <v>9000</v>
      </c>
      <c r="N137" s="43">
        <v>3</v>
      </c>
      <c r="O137" s="41">
        <f t="shared" si="17"/>
        <v>0</v>
      </c>
      <c r="P137" s="42">
        <v>0</v>
      </c>
      <c r="Q137" s="41">
        <f t="shared" si="11"/>
        <v>9000</v>
      </c>
      <c r="R137" s="41">
        <f t="shared" si="12"/>
        <v>0</v>
      </c>
      <c r="S137" s="41">
        <f t="shared" si="13"/>
        <v>9000</v>
      </c>
      <c r="T137" s="44" t="s">
        <v>77</v>
      </c>
    </row>
    <row r="138" spans="1:20" s="15" customFormat="1" x14ac:dyDescent="0.2">
      <c r="A138" s="37" t="s">
        <v>7</v>
      </c>
      <c r="B138" s="47" t="s">
        <v>280</v>
      </c>
      <c r="C138" s="39" t="s">
        <v>281</v>
      </c>
      <c r="D138" s="40"/>
      <c r="E138" s="41"/>
      <c r="F138" s="41"/>
      <c r="G138" s="42">
        <f t="shared" si="14"/>
        <v>0</v>
      </c>
      <c r="H138" s="41"/>
      <c r="I138" s="41"/>
      <c r="J138" s="42">
        <f t="shared" si="15"/>
        <v>0</v>
      </c>
      <c r="K138" s="43">
        <v>3</v>
      </c>
      <c r="L138" s="43">
        <v>3000</v>
      </c>
      <c r="M138" s="42">
        <f t="shared" si="16"/>
        <v>9000</v>
      </c>
      <c r="N138" s="43">
        <v>3</v>
      </c>
      <c r="O138" s="41">
        <f t="shared" si="17"/>
        <v>3000</v>
      </c>
      <c r="P138" s="42">
        <v>9000</v>
      </c>
      <c r="Q138" s="41">
        <f t="shared" si="11"/>
        <v>9000</v>
      </c>
      <c r="R138" s="41">
        <f t="shared" si="12"/>
        <v>9000</v>
      </c>
      <c r="S138" s="41">
        <f t="shared" si="13"/>
        <v>0</v>
      </c>
      <c r="T138" s="44"/>
    </row>
    <row r="139" spans="1:20" s="15" customFormat="1" x14ac:dyDescent="0.2">
      <c r="A139" s="37" t="s">
        <v>7</v>
      </c>
      <c r="B139" s="47" t="s">
        <v>282</v>
      </c>
      <c r="C139" s="39" t="s">
        <v>283</v>
      </c>
      <c r="D139" s="40"/>
      <c r="E139" s="41"/>
      <c r="F139" s="41"/>
      <c r="G139" s="42">
        <f t="shared" si="14"/>
        <v>0</v>
      </c>
      <c r="H139" s="41"/>
      <c r="I139" s="41"/>
      <c r="J139" s="42">
        <f t="shared" si="15"/>
        <v>0</v>
      </c>
      <c r="K139" s="43">
        <v>3</v>
      </c>
      <c r="L139" s="43">
        <v>3000</v>
      </c>
      <c r="M139" s="42">
        <f t="shared" si="16"/>
        <v>9000</v>
      </c>
      <c r="N139" s="43">
        <v>3</v>
      </c>
      <c r="O139" s="41">
        <f t="shared" si="17"/>
        <v>3000</v>
      </c>
      <c r="P139" s="42">
        <v>9000</v>
      </c>
      <c r="Q139" s="41">
        <f t="shared" si="11"/>
        <v>9000</v>
      </c>
      <c r="R139" s="41">
        <f t="shared" si="12"/>
        <v>9000</v>
      </c>
      <c r="S139" s="41">
        <f t="shared" si="13"/>
        <v>0</v>
      </c>
      <c r="T139" s="44"/>
    </row>
    <row r="140" spans="1:20" s="15" customFormat="1" x14ac:dyDescent="0.2">
      <c r="A140" s="37" t="s">
        <v>7</v>
      </c>
      <c r="B140" s="47" t="s">
        <v>284</v>
      </c>
      <c r="C140" s="39" t="s">
        <v>285</v>
      </c>
      <c r="D140" s="40"/>
      <c r="E140" s="41"/>
      <c r="F140" s="41"/>
      <c r="G140" s="42">
        <f t="shared" si="14"/>
        <v>0</v>
      </c>
      <c r="H140" s="41"/>
      <c r="I140" s="41"/>
      <c r="J140" s="42">
        <f t="shared" si="15"/>
        <v>0</v>
      </c>
      <c r="K140" s="43">
        <v>3</v>
      </c>
      <c r="L140" s="43">
        <v>3000</v>
      </c>
      <c r="M140" s="42">
        <f t="shared" si="16"/>
        <v>9000</v>
      </c>
      <c r="N140" s="43">
        <v>3</v>
      </c>
      <c r="O140" s="41">
        <f t="shared" si="17"/>
        <v>3000</v>
      </c>
      <c r="P140" s="42">
        <v>9000</v>
      </c>
      <c r="Q140" s="41">
        <f t="shared" si="11"/>
        <v>9000</v>
      </c>
      <c r="R140" s="41">
        <f t="shared" si="12"/>
        <v>9000</v>
      </c>
      <c r="S140" s="41">
        <f t="shared" si="13"/>
        <v>0</v>
      </c>
      <c r="T140" s="44"/>
    </row>
    <row r="141" spans="1:20" s="15" customFormat="1" x14ac:dyDescent="0.2">
      <c r="A141" s="37" t="s">
        <v>7</v>
      </c>
      <c r="B141" s="47" t="s">
        <v>286</v>
      </c>
      <c r="C141" s="39" t="s">
        <v>287</v>
      </c>
      <c r="D141" s="40"/>
      <c r="E141" s="41"/>
      <c r="F141" s="41"/>
      <c r="G141" s="42">
        <f t="shared" si="14"/>
        <v>0</v>
      </c>
      <c r="H141" s="41"/>
      <c r="I141" s="41"/>
      <c r="J141" s="42">
        <f t="shared" si="15"/>
        <v>0</v>
      </c>
      <c r="K141" s="43">
        <v>3</v>
      </c>
      <c r="L141" s="43">
        <v>3000</v>
      </c>
      <c r="M141" s="42">
        <f t="shared" si="16"/>
        <v>9000</v>
      </c>
      <c r="N141" s="43">
        <v>3</v>
      </c>
      <c r="O141" s="41">
        <f t="shared" si="17"/>
        <v>0</v>
      </c>
      <c r="P141" s="42">
        <v>0</v>
      </c>
      <c r="Q141" s="41">
        <f t="shared" si="11"/>
        <v>9000</v>
      </c>
      <c r="R141" s="41">
        <f t="shared" si="12"/>
        <v>0</v>
      </c>
      <c r="S141" s="41">
        <f t="shared" si="13"/>
        <v>9000</v>
      </c>
      <c r="T141" s="44" t="s">
        <v>77</v>
      </c>
    </row>
    <row r="142" spans="1:20" s="15" customFormat="1" x14ac:dyDescent="0.2">
      <c r="A142" s="37" t="s">
        <v>7</v>
      </c>
      <c r="B142" s="47" t="s">
        <v>288</v>
      </c>
      <c r="C142" s="39" t="s">
        <v>289</v>
      </c>
      <c r="D142" s="40"/>
      <c r="E142" s="41"/>
      <c r="F142" s="41"/>
      <c r="G142" s="42">
        <f t="shared" si="14"/>
        <v>0</v>
      </c>
      <c r="H142" s="41"/>
      <c r="I142" s="41"/>
      <c r="J142" s="42">
        <f t="shared" si="15"/>
        <v>0</v>
      </c>
      <c r="K142" s="43">
        <v>3</v>
      </c>
      <c r="L142" s="43">
        <v>3000</v>
      </c>
      <c r="M142" s="42">
        <f t="shared" si="16"/>
        <v>9000</v>
      </c>
      <c r="N142" s="43">
        <v>3</v>
      </c>
      <c r="O142" s="41">
        <f t="shared" si="17"/>
        <v>3000</v>
      </c>
      <c r="P142" s="42">
        <v>9000</v>
      </c>
      <c r="Q142" s="41">
        <f t="shared" si="11"/>
        <v>9000</v>
      </c>
      <c r="R142" s="41">
        <f t="shared" si="12"/>
        <v>9000</v>
      </c>
      <c r="S142" s="41">
        <f t="shared" si="13"/>
        <v>0</v>
      </c>
      <c r="T142" s="44"/>
    </row>
    <row r="143" spans="1:20" s="15" customFormat="1" ht="26.25" thickBot="1" x14ac:dyDescent="0.25">
      <c r="A143" s="37" t="s">
        <v>7</v>
      </c>
      <c r="B143" s="47" t="s">
        <v>290</v>
      </c>
      <c r="C143" s="39" t="s">
        <v>291</v>
      </c>
      <c r="D143" s="40"/>
      <c r="E143" s="41"/>
      <c r="F143" s="41"/>
      <c r="G143" s="42">
        <f t="shared" si="14"/>
        <v>0</v>
      </c>
      <c r="H143" s="41"/>
      <c r="I143" s="41"/>
      <c r="J143" s="42">
        <f t="shared" si="15"/>
        <v>0</v>
      </c>
      <c r="K143" s="43">
        <v>3</v>
      </c>
      <c r="L143" s="43">
        <v>3000</v>
      </c>
      <c r="M143" s="42">
        <f t="shared" si="16"/>
        <v>9000</v>
      </c>
      <c r="N143" s="43">
        <v>3</v>
      </c>
      <c r="O143" s="41">
        <f t="shared" si="17"/>
        <v>4500</v>
      </c>
      <c r="P143" s="42">
        <v>13500</v>
      </c>
      <c r="Q143" s="41">
        <f t="shared" si="11"/>
        <v>9000</v>
      </c>
      <c r="R143" s="41">
        <f t="shared" si="12"/>
        <v>13500</v>
      </c>
      <c r="S143" s="41">
        <f t="shared" si="13"/>
        <v>-4500</v>
      </c>
      <c r="T143" s="45" t="s">
        <v>221</v>
      </c>
    </row>
    <row r="144" spans="1:20" s="15" customFormat="1" ht="26.25" thickBot="1" x14ac:dyDescent="0.25">
      <c r="A144" s="10" t="s">
        <v>338</v>
      </c>
      <c r="B144" s="48" t="s">
        <v>10</v>
      </c>
      <c r="C144" s="12" t="s">
        <v>292</v>
      </c>
      <c r="D144" s="12"/>
      <c r="E144" s="13"/>
      <c r="F144" s="13"/>
      <c r="G144" s="28">
        <f>SUM(G145:G146)</f>
        <v>0</v>
      </c>
      <c r="H144" s="13"/>
      <c r="I144" s="13"/>
      <c r="J144" s="28">
        <f>SUM(J145:J146)</f>
        <v>0</v>
      </c>
      <c r="K144" s="13"/>
      <c r="L144" s="13"/>
      <c r="M144" s="28">
        <f>SUM(M145:M146)</f>
        <v>30000</v>
      </c>
      <c r="N144" s="13"/>
      <c r="O144" s="13"/>
      <c r="P144" s="28">
        <f>SUM(P145:P146)</f>
        <v>30000</v>
      </c>
      <c r="Q144" s="13">
        <f>G144+M144</f>
        <v>30000</v>
      </c>
      <c r="R144" s="13">
        <f>J144+P144</f>
        <v>30000</v>
      </c>
      <c r="S144" s="13">
        <f>Q144-R144</f>
        <v>0</v>
      </c>
      <c r="T144" s="14"/>
    </row>
    <row r="145" spans="1:20" s="15" customFormat="1" x14ac:dyDescent="0.2">
      <c r="A145" s="37" t="s">
        <v>7</v>
      </c>
      <c r="B145" s="38" t="s">
        <v>293</v>
      </c>
      <c r="C145" s="39" t="s">
        <v>294</v>
      </c>
      <c r="D145" s="40" t="s">
        <v>339</v>
      </c>
      <c r="E145" s="41"/>
      <c r="F145" s="41"/>
      <c r="G145" s="42">
        <f t="shared" ref="G145:G146" si="18">E145*F145</f>
        <v>0</v>
      </c>
      <c r="H145" s="41"/>
      <c r="I145" s="41"/>
      <c r="J145" s="42">
        <f t="shared" ref="J145:J146" si="19">H145*I145</f>
        <v>0</v>
      </c>
      <c r="K145" s="43">
        <v>3</v>
      </c>
      <c r="L145" s="43">
        <v>5000</v>
      </c>
      <c r="M145" s="42">
        <f t="shared" ref="M145:M146" si="20">K145*L145</f>
        <v>15000</v>
      </c>
      <c r="N145" s="43">
        <v>3</v>
      </c>
      <c r="O145" s="41">
        <f t="shared" ref="O145:O146" si="21">P145/N145</f>
        <v>5000</v>
      </c>
      <c r="P145" s="42">
        <f>13736.85+1263.15</f>
        <v>15000</v>
      </c>
      <c r="Q145" s="41">
        <f t="shared" ref="Q145:Q146" si="22">G145+M145</f>
        <v>15000</v>
      </c>
      <c r="R145" s="41">
        <f t="shared" ref="R145:R146" si="23">J145+P145</f>
        <v>15000</v>
      </c>
      <c r="S145" s="41">
        <f t="shared" ref="S145:S146" si="24">Q145-R145</f>
        <v>0</v>
      </c>
      <c r="T145" s="44"/>
    </row>
    <row r="146" spans="1:20" s="15" customFormat="1" ht="13.5" thickBot="1" x14ac:dyDescent="0.25">
      <c r="A146" s="37" t="s">
        <v>7</v>
      </c>
      <c r="B146" s="38" t="s">
        <v>295</v>
      </c>
      <c r="C146" s="39" t="s">
        <v>296</v>
      </c>
      <c r="D146" s="40" t="s">
        <v>339</v>
      </c>
      <c r="E146" s="41"/>
      <c r="F146" s="41"/>
      <c r="G146" s="42">
        <f t="shared" si="18"/>
        <v>0</v>
      </c>
      <c r="H146" s="41"/>
      <c r="I146" s="41"/>
      <c r="J146" s="42">
        <f t="shared" si="19"/>
        <v>0</v>
      </c>
      <c r="K146" s="43">
        <v>3</v>
      </c>
      <c r="L146" s="43">
        <v>5000</v>
      </c>
      <c r="M146" s="42">
        <f t="shared" si="20"/>
        <v>15000</v>
      </c>
      <c r="N146" s="43">
        <v>3</v>
      </c>
      <c r="O146" s="41">
        <f t="shared" si="21"/>
        <v>5000</v>
      </c>
      <c r="P146" s="42">
        <f>9070.19+5929.81</f>
        <v>15000</v>
      </c>
      <c r="Q146" s="41">
        <f t="shared" si="22"/>
        <v>15000</v>
      </c>
      <c r="R146" s="41">
        <f t="shared" si="23"/>
        <v>15000</v>
      </c>
      <c r="S146" s="41">
        <f t="shared" si="24"/>
        <v>0</v>
      </c>
      <c r="T146" s="44"/>
    </row>
    <row r="147" spans="1:20" s="15" customFormat="1" ht="13.5" thickBot="1" x14ac:dyDescent="0.25">
      <c r="A147" s="10" t="s">
        <v>338</v>
      </c>
      <c r="B147" s="12" t="s">
        <v>340</v>
      </c>
      <c r="C147" s="12" t="s">
        <v>341</v>
      </c>
      <c r="D147" s="12"/>
      <c r="E147" s="28"/>
      <c r="F147" s="28"/>
      <c r="G147" s="28">
        <v>0</v>
      </c>
      <c r="H147" s="28"/>
      <c r="I147" s="28"/>
      <c r="J147" s="28">
        <v>0</v>
      </c>
      <c r="K147" s="13"/>
      <c r="L147" s="13"/>
      <c r="M147" s="13" t="s">
        <v>335</v>
      </c>
      <c r="N147" s="13"/>
      <c r="O147" s="13"/>
      <c r="P147" s="13" t="s">
        <v>335</v>
      </c>
      <c r="Q147" s="13" t="s">
        <v>335</v>
      </c>
      <c r="R147" s="13" t="s">
        <v>335</v>
      </c>
      <c r="S147" s="13" t="s">
        <v>335</v>
      </c>
      <c r="T147" s="14"/>
    </row>
    <row r="148" spans="1:20" s="15" customFormat="1" ht="13.5" thickBot="1" x14ac:dyDescent="0.25">
      <c r="A148" s="49"/>
      <c r="B148" s="50"/>
      <c r="C148" s="50"/>
      <c r="D148" s="50"/>
      <c r="E148" s="117"/>
      <c r="F148" s="118"/>
      <c r="G148" s="119"/>
      <c r="H148" s="117"/>
      <c r="I148" s="118"/>
      <c r="J148" s="119"/>
      <c r="K148" s="41"/>
      <c r="L148" s="41"/>
      <c r="M148" s="41"/>
      <c r="N148" s="41"/>
      <c r="O148" s="41"/>
      <c r="P148" s="41"/>
      <c r="Q148" s="41"/>
      <c r="R148" s="41"/>
      <c r="S148" s="41"/>
      <c r="T148" s="44"/>
    </row>
    <row r="149" spans="1:20" s="15" customFormat="1" ht="13.5" thickBot="1" x14ac:dyDescent="0.25">
      <c r="A149" s="10" t="s">
        <v>338</v>
      </c>
      <c r="B149" s="12" t="s">
        <v>342</v>
      </c>
      <c r="C149" s="12" t="s">
        <v>343</v>
      </c>
      <c r="D149" s="12"/>
      <c r="E149" s="28"/>
      <c r="F149" s="28"/>
      <c r="G149" s="28">
        <v>0</v>
      </c>
      <c r="H149" s="28"/>
      <c r="I149" s="28"/>
      <c r="J149" s="28">
        <v>0</v>
      </c>
      <c r="K149" s="13"/>
      <c r="L149" s="13"/>
      <c r="M149" s="13" t="s">
        <v>335</v>
      </c>
      <c r="N149" s="13"/>
      <c r="O149" s="13"/>
      <c r="P149" s="13" t="s">
        <v>335</v>
      </c>
      <c r="Q149" s="13" t="s">
        <v>335</v>
      </c>
      <c r="R149" s="13" t="s">
        <v>335</v>
      </c>
      <c r="S149" s="13" t="s">
        <v>335</v>
      </c>
      <c r="T149" s="14"/>
    </row>
    <row r="150" spans="1:20" s="15" customFormat="1" ht="13.5" thickBot="1" x14ac:dyDescent="0.25">
      <c r="A150" s="49"/>
      <c r="B150" s="50"/>
      <c r="C150" s="50"/>
      <c r="D150" s="50"/>
      <c r="E150" s="114"/>
      <c r="F150" s="115"/>
      <c r="G150" s="116"/>
      <c r="H150" s="114"/>
      <c r="I150" s="115"/>
      <c r="J150" s="116"/>
      <c r="K150" s="41"/>
      <c r="L150" s="41"/>
      <c r="M150" s="41"/>
      <c r="N150" s="41"/>
      <c r="O150" s="41"/>
      <c r="P150" s="41"/>
      <c r="Q150" s="41"/>
      <c r="R150" s="41"/>
      <c r="S150" s="41"/>
      <c r="T150" s="44"/>
    </row>
    <row r="151" spans="1:20" s="55" customFormat="1" ht="39" thickBot="1" x14ac:dyDescent="0.25">
      <c r="A151" s="106" t="s">
        <v>344</v>
      </c>
      <c r="B151" s="107"/>
      <c r="C151" s="108"/>
      <c r="D151" s="51"/>
      <c r="E151" s="52"/>
      <c r="F151" s="52"/>
      <c r="G151" s="53">
        <f>SUM(G24,G108,G144,G147,G149)</f>
        <v>0</v>
      </c>
      <c r="H151" s="52"/>
      <c r="I151" s="52"/>
      <c r="J151" s="53">
        <f>SUM(J24,J108,J144,J147,J149)</f>
        <v>0</v>
      </c>
      <c r="K151" s="52"/>
      <c r="L151" s="52"/>
      <c r="M151" s="53">
        <f>SUM(M24,M108,M144,M147,M149)</f>
        <v>1083000</v>
      </c>
      <c r="N151" s="52"/>
      <c r="O151" s="52"/>
      <c r="P151" s="53">
        <f>SUM(P24,P108,P144,P147,P149)</f>
        <v>1081067.17</v>
      </c>
      <c r="Q151" s="52">
        <f t="shared" ref="Q151" si="25">G151+M151</f>
        <v>1083000</v>
      </c>
      <c r="R151" s="52">
        <f t="shared" ref="R151" si="26">J151+P151</f>
        <v>1081067.17</v>
      </c>
      <c r="S151" s="52">
        <f t="shared" ref="S151" si="27">Q151-R151</f>
        <v>1932.8300000000745</v>
      </c>
      <c r="T151" s="54" t="s">
        <v>47</v>
      </c>
    </row>
    <row r="152" spans="1:20" s="15" customFormat="1" ht="26.25" thickBot="1" x14ac:dyDescent="0.25">
      <c r="A152" s="10" t="s">
        <v>39</v>
      </c>
      <c r="B152" s="11" t="s">
        <v>297</v>
      </c>
      <c r="C152" s="12" t="s">
        <v>298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</row>
    <row r="153" spans="1:20" s="15" customFormat="1" ht="38.25" x14ac:dyDescent="0.2">
      <c r="A153" s="49" t="s">
        <v>345</v>
      </c>
      <c r="B153" s="56" t="s">
        <v>299</v>
      </c>
      <c r="C153" s="50" t="s">
        <v>300</v>
      </c>
      <c r="D153" s="50"/>
      <c r="E153" s="41"/>
      <c r="F153" s="41"/>
      <c r="G153" s="42">
        <v>0</v>
      </c>
      <c r="H153" s="41"/>
      <c r="I153" s="41"/>
      <c r="J153" s="42">
        <v>0</v>
      </c>
      <c r="K153" s="41">
        <v>3</v>
      </c>
      <c r="L153" s="41">
        <f>M153/K153</f>
        <v>52333.799999999996</v>
      </c>
      <c r="M153" s="41">
        <f>152460+4541.4</f>
        <v>157001.4</v>
      </c>
      <c r="N153" s="41">
        <v>3</v>
      </c>
      <c r="O153" s="41">
        <f>P153/N153</f>
        <v>52978.07666666666</v>
      </c>
      <c r="P153" s="41">
        <f>84587.22+74347.01</f>
        <v>158934.22999999998</v>
      </c>
      <c r="Q153" s="42">
        <f t="shared" ref="Q153:Q157" si="28">G153+M153</f>
        <v>157001.4</v>
      </c>
      <c r="R153" s="42">
        <f t="shared" ref="R153:R157" si="29">J153+P153</f>
        <v>158934.22999999998</v>
      </c>
      <c r="S153" s="42">
        <f t="shared" ref="S153:S157" si="30">Q153-R153</f>
        <v>-1932.8299999999872</v>
      </c>
      <c r="T153" s="57" t="s">
        <v>301</v>
      </c>
    </row>
    <row r="154" spans="1:20" s="64" customFormat="1" ht="25.5" x14ac:dyDescent="0.2">
      <c r="A154" s="58" t="s">
        <v>345</v>
      </c>
      <c r="B154" s="59" t="s">
        <v>302</v>
      </c>
      <c r="C154" s="60" t="s">
        <v>303</v>
      </c>
      <c r="D154" s="60"/>
      <c r="E154" s="61"/>
      <c r="F154" s="61"/>
      <c r="G154" s="62">
        <v>0</v>
      </c>
      <c r="H154" s="61"/>
      <c r="I154" s="61"/>
      <c r="J154" s="62">
        <v>0</v>
      </c>
      <c r="K154" s="61">
        <v>3</v>
      </c>
      <c r="L154" s="61">
        <f>M154/K154</f>
        <v>21624.600000000002</v>
      </c>
      <c r="M154" s="61">
        <f>63360+1513.8</f>
        <v>64873.8</v>
      </c>
      <c r="N154" s="61">
        <v>3</v>
      </c>
      <c r="O154" s="61">
        <f>P154/N154</f>
        <v>21624.600000000002</v>
      </c>
      <c r="P154" s="61">
        <f>22781.52+42092.28</f>
        <v>64873.8</v>
      </c>
      <c r="Q154" s="62">
        <f t="shared" si="28"/>
        <v>64873.8</v>
      </c>
      <c r="R154" s="62">
        <f t="shared" si="29"/>
        <v>64873.8</v>
      </c>
      <c r="S154" s="62">
        <f t="shared" si="30"/>
        <v>0</v>
      </c>
      <c r="T154" s="63"/>
    </row>
    <row r="155" spans="1:20" s="15" customFormat="1" ht="25.5" x14ac:dyDescent="0.2">
      <c r="A155" s="49" t="s">
        <v>345</v>
      </c>
      <c r="B155" s="56" t="s">
        <v>304</v>
      </c>
      <c r="C155" s="50" t="s">
        <v>305</v>
      </c>
      <c r="D155" s="50"/>
      <c r="E155" s="41"/>
      <c r="F155" s="41"/>
      <c r="G155" s="42">
        <v>0</v>
      </c>
      <c r="H155" s="41"/>
      <c r="I155" s="41"/>
      <c r="J155" s="42">
        <v>0</v>
      </c>
      <c r="K155" s="41">
        <v>3</v>
      </c>
      <c r="L155" s="41">
        <f>M155/K155</f>
        <v>2200</v>
      </c>
      <c r="M155" s="41">
        <v>6600</v>
      </c>
      <c r="N155" s="41">
        <v>3</v>
      </c>
      <c r="O155" s="41">
        <f>P155/N155</f>
        <v>2200</v>
      </c>
      <c r="P155" s="41">
        <f>5017.55+1582.45</f>
        <v>6600</v>
      </c>
      <c r="Q155" s="42">
        <f t="shared" si="28"/>
        <v>6600</v>
      </c>
      <c r="R155" s="42">
        <f t="shared" si="29"/>
        <v>6600</v>
      </c>
      <c r="S155" s="42">
        <f t="shared" si="30"/>
        <v>0</v>
      </c>
      <c r="T155" s="44"/>
    </row>
    <row r="156" spans="1:20" s="15" customFormat="1" ht="13.5" thickBot="1" x14ac:dyDescent="0.25">
      <c r="A156" s="49" t="s">
        <v>345</v>
      </c>
      <c r="B156" s="65" t="s">
        <v>346</v>
      </c>
      <c r="C156" s="50" t="s">
        <v>347</v>
      </c>
      <c r="D156" s="50"/>
      <c r="E156" s="41"/>
      <c r="F156" s="41"/>
      <c r="G156" s="42">
        <v>0</v>
      </c>
      <c r="H156" s="41"/>
      <c r="I156" s="41"/>
      <c r="J156" s="42">
        <v>0</v>
      </c>
      <c r="K156" s="41"/>
      <c r="L156" s="41"/>
      <c r="M156" s="42">
        <v>0</v>
      </c>
      <c r="N156" s="41"/>
      <c r="O156" s="41"/>
      <c r="P156" s="42">
        <v>0</v>
      </c>
      <c r="Q156" s="42">
        <f t="shared" si="28"/>
        <v>0</v>
      </c>
      <c r="R156" s="42">
        <f t="shared" si="29"/>
        <v>0</v>
      </c>
      <c r="S156" s="42">
        <f t="shared" si="30"/>
        <v>0</v>
      </c>
      <c r="T156" s="44"/>
    </row>
    <row r="157" spans="1:20" s="55" customFormat="1" ht="39" thickBot="1" x14ac:dyDescent="0.25">
      <c r="A157" s="106" t="s">
        <v>11</v>
      </c>
      <c r="B157" s="107"/>
      <c r="C157" s="108"/>
      <c r="D157" s="51"/>
      <c r="E157" s="52"/>
      <c r="F157" s="52"/>
      <c r="G157" s="53">
        <f>SUM(G153:G156)</f>
        <v>0</v>
      </c>
      <c r="H157" s="52"/>
      <c r="I157" s="52"/>
      <c r="J157" s="53">
        <f>SUM(J153:J156)</f>
        <v>0</v>
      </c>
      <c r="K157" s="52"/>
      <c r="L157" s="53"/>
      <c r="M157" s="53">
        <f>SUM(M153:M156)</f>
        <v>228475.2</v>
      </c>
      <c r="N157" s="52"/>
      <c r="O157" s="53"/>
      <c r="P157" s="53">
        <f t="shared" ref="P157" si="31">SUM(P153:P156)</f>
        <v>230408.02999999997</v>
      </c>
      <c r="Q157" s="52">
        <f t="shared" si="28"/>
        <v>228475.2</v>
      </c>
      <c r="R157" s="52">
        <f t="shared" si="29"/>
        <v>230408.02999999997</v>
      </c>
      <c r="S157" s="52">
        <f t="shared" si="30"/>
        <v>-1932.8299999999581</v>
      </c>
      <c r="T157" s="54" t="s">
        <v>301</v>
      </c>
    </row>
    <row r="158" spans="1:20" s="15" customFormat="1" ht="13.5" thickBot="1" x14ac:dyDescent="0.25">
      <c r="A158" s="10" t="s">
        <v>39</v>
      </c>
      <c r="B158" s="12" t="s">
        <v>372</v>
      </c>
      <c r="C158" s="12" t="s">
        <v>373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4"/>
    </row>
    <row r="159" spans="1:20" s="15" customFormat="1" ht="78.75" customHeight="1" x14ac:dyDescent="0.2">
      <c r="A159" s="49" t="s">
        <v>345</v>
      </c>
      <c r="B159" s="50" t="s">
        <v>374</v>
      </c>
      <c r="C159" s="91" t="s">
        <v>375</v>
      </c>
      <c r="D159" s="50" t="s">
        <v>339</v>
      </c>
      <c r="E159" s="41"/>
      <c r="F159" s="41"/>
      <c r="G159" s="42">
        <v>0</v>
      </c>
      <c r="H159" s="41"/>
      <c r="I159" s="41"/>
      <c r="J159" s="42">
        <v>0</v>
      </c>
      <c r="K159" s="41">
        <v>4</v>
      </c>
      <c r="L159" s="41">
        <v>350000</v>
      </c>
      <c r="M159" s="41">
        <f>K159*L159</f>
        <v>1400000</v>
      </c>
      <c r="N159" s="41">
        <v>4</v>
      </c>
      <c r="O159" s="41">
        <f>P159/N159</f>
        <v>351233.49</v>
      </c>
      <c r="P159" s="41">
        <f>152702.74+360630.76+432920.95+458679.51</f>
        <v>1404933.96</v>
      </c>
      <c r="Q159" s="42">
        <f t="shared" ref="Q159:Q161" si="32">G159+M159</f>
        <v>1400000</v>
      </c>
      <c r="R159" s="42">
        <f t="shared" ref="R159:R161" si="33">J159+P159</f>
        <v>1404933.96</v>
      </c>
      <c r="S159" s="42">
        <f t="shared" ref="S159:S161" si="34">Q159-R159</f>
        <v>-4933.9599999999627</v>
      </c>
      <c r="T159" s="44"/>
    </row>
    <row r="160" spans="1:20" s="15" customFormat="1" ht="51.75" thickBot="1" x14ac:dyDescent="0.25">
      <c r="A160" s="49" t="s">
        <v>345</v>
      </c>
      <c r="B160" s="50" t="s">
        <v>376</v>
      </c>
      <c r="C160" s="91" t="s">
        <v>377</v>
      </c>
      <c r="D160" s="50" t="s">
        <v>339</v>
      </c>
      <c r="E160" s="41"/>
      <c r="F160" s="41"/>
      <c r="G160" s="42">
        <v>0</v>
      </c>
      <c r="H160" s="41"/>
      <c r="I160" s="41"/>
      <c r="J160" s="42">
        <v>0</v>
      </c>
      <c r="K160" s="41">
        <v>4</v>
      </c>
      <c r="L160" s="41">
        <v>143000</v>
      </c>
      <c r="M160" s="41">
        <f>K160*L160</f>
        <v>572000</v>
      </c>
      <c r="N160" s="41">
        <v>4</v>
      </c>
      <c r="O160" s="41">
        <f>P160/N160</f>
        <v>142949.96250000002</v>
      </c>
      <c r="P160" s="41">
        <f>43072+143575.95+185575.95+199575.95</f>
        <v>571799.85000000009</v>
      </c>
      <c r="Q160" s="42">
        <f t="shared" si="32"/>
        <v>572000</v>
      </c>
      <c r="R160" s="42">
        <f t="shared" si="33"/>
        <v>571799.85000000009</v>
      </c>
      <c r="S160" s="42">
        <f t="shared" si="34"/>
        <v>200.14999999990687</v>
      </c>
      <c r="T160" s="44"/>
    </row>
    <row r="161" spans="1:20" s="15" customFormat="1" ht="77.25" thickBot="1" x14ac:dyDescent="0.25">
      <c r="A161" s="106" t="s">
        <v>378</v>
      </c>
      <c r="B161" s="107"/>
      <c r="C161" s="108"/>
      <c r="D161" s="51"/>
      <c r="E161" s="52"/>
      <c r="F161" s="52"/>
      <c r="G161" s="53">
        <f>SUM(G159:G160)</f>
        <v>0</v>
      </c>
      <c r="H161" s="52"/>
      <c r="I161" s="52"/>
      <c r="J161" s="53">
        <f>SUM(J159:J160)</f>
        <v>0</v>
      </c>
      <c r="K161" s="52"/>
      <c r="L161" s="52"/>
      <c r="M161" s="53">
        <f>SUM(M159:M160)</f>
        <v>1972000</v>
      </c>
      <c r="N161" s="52"/>
      <c r="O161" s="52"/>
      <c r="P161" s="53">
        <f>SUM(P159:P160)</f>
        <v>1976733.81</v>
      </c>
      <c r="Q161" s="52">
        <f t="shared" si="32"/>
        <v>1972000</v>
      </c>
      <c r="R161" s="52">
        <f t="shared" si="33"/>
        <v>1976733.81</v>
      </c>
      <c r="S161" s="52">
        <f t="shared" si="34"/>
        <v>-4733.8100000000559</v>
      </c>
      <c r="T161" s="92" t="s">
        <v>306</v>
      </c>
    </row>
    <row r="162" spans="1:20" s="15" customFormat="1" ht="26.25" thickBot="1" x14ac:dyDescent="0.25">
      <c r="A162" s="10" t="s">
        <v>39</v>
      </c>
      <c r="B162" s="12" t="s">
        <v>379</v>
      </c>
      <c r="C162" s="12" t="s">
        <v>380</v>
      </c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4"/>
    </row>
    <row r="163" spans="1:20" s="15" customFormat="1" ht="38.25" x14ac:dyDescent="0.2">
      <c r="A163" s="49" t="s">
        <v>345</v>
      </c>
      <c r="B163" s="50" t="s">
        <v>381</v>
      </c>
      <c r="C163" s="50" t="s">
        <v>382</v>
      </c>
      <c r="D163" s="50" t="s">
        <v>339</v>
      </c>
      <c r="E163" s="42"/>
      <c r="F163" s="42"/>
      <c r="G163" s="62">
        <v>0</v>
      </c>
      <c r="H163" s="62"/>
      <c r="I163" s="62"/>
      <c r="J163" s="62">
        <v>0</v>
      </c>
      <c r="K163" s="62"/>
      <c r="L163" s="62"/>
      <c r="M163" s="62">
        <v>0</v>
      </c>
      <c r="N163" s="62"/>
      <c r="O163" s="62"/>
      <c r="P163" s="62">
        <f>634.96+635.28+730.26+0</f>
        <v>2000.5</v>
      </c>
      <c r="Q163" s="42">
        <f t="shared" ref="Q163:Q172" si="35">G163+M163</f>
        <v>0</v>
      </c>
      <c r="R163" s="62">
        <f t="shared" ref="R163:R172" si="36">J163+P163</f>
        <v>2000.5</v>
      </c>
      <c r="S163" s="42">
        <f t="shared" ref="S163:S172" si="37">Q163-R163</f>
        <v>-2000.5</v>
      </c>
      <c r="T163" s="93" t="s">
        <v>307</v>
      </c>
    </row>
    <row r="164" spans="1:20" s="15" customFormat="1" ht="38.25" x14ac:dyDescent="0.2">
      <c r="A164" s="49" t="s">
        <v>345</v>
      </c>
      <c r="B164" s="50" t="s">
        <v>383</v>
      </c>
      <c r="C164" s="50" t="s">
        <v>384</v>
      </c>
      <c r="D164" s="50" t="s">
        <v>339</v>
      </c>
      <c r="E164" s="42"/>
      <c r="F164" s="42"/>
      <c r="G164" s="62">
        <v>0</v>
      </c>
      <c r="H164" s="62"/>
      <c r="I164" s="62"/>
      <c r="J164" s="62">
        <v>0</v>
      </c>
      <c r="K164" s="62">
        <v>4</v>
      </c>
      <c r="L164" s="62">
        <f>SUM(L165:L167)</f>
        <v>136750</v>
      </c>
      <c r="M164" s="62">
        <f>SUM(M165:M167)</f>
        <v>547000</v>
      </c>
      <c r="N164" s="62">
        <v>4</v>
      </c>
      <c r="O164" s="62">
        <f t="shared" ref="O164:O171" si="38">P164/N164</f>
        <v>125194.2225</v>
      </c>
      <c r="P164" s="62">
        <f>SUM(P165:P167)</f>
        <v>500776.89</v>
      </c>
      <c r="Q164" s="42">
        <f t="shared" si="35"/>
        <v>547000</v>
      </c>
      <c r="R164" s="62">
        <f t="shared" si="36"/>
        <v>500776.89</v>
      </c>
      <c r="S164" s="42">
        <f t="shared" si="37"/>
        <v>46223.109999999986</v>
      </c>
      <c r="T164" s="93" t="s">
        <v>308</v>
      </c>
    </row>
    <row r="165" spans="1:20" s="15" customFormat="1" ht="25.5" x14ac:dyDescent="0.2">
      <c r="A165" s="94" t="s">
        <v>385</v>
      </c>
      <c r="B165" s="40" t="s">
        <v>309</v>
      </c>
      <c r="C165" s="40" t="s">
        <v>310</v>
      </c>
      <c r="D165" s="40" t="s">
        <v>339</v>
      </c>
      <c r="E165" s="95"/>
      <c r="F165" s="95"/>
      <c r="G165" s="96">
        <v>0</v>
      </c>
      <c r="H165" s="96"/>
      <c r="I165" s="96"/>
      <c r="J165" s="96">
        <v>0</v>
      </c>
      <c r="K165" s="96">
        <v>4</v>
      </c>
      <c r="L165" s="96">
        <v>23000</v>
      </c>
      <c r="M165" s="96">
        <v>92000</v>
      </c>
      <c r="N165" s="96">
        <v>4</v>
      </c>
      <c r="O165" s="96">
        <f t="shared" si="38"/>
        <v>27397.505000000001</v>
      </c>
      <c r="P165" s="96">
        <f>10134.68+9455.34+45000+45000</f>
        <v>109590.02</v>
      </c>
      <c r="Q165" s="95">
        <f t="shared" si="35"/>
        <v>92000</v>
      </c>
      <c r="R165" s="95">
        <f t="shared" si="36"/>
        <v>109590.02</v>
      </c>
      <c r="S165" s="95">
        <f t="shared" si="37"/>
        <v>-17590.020000000004</v>
      </c>
      <c r="T165" s="97"/>
    </row>
    <row r="166" spans="1:20" s="15" customFormat="1" ht="25.5" x14ac:dyDescent="0.2">
      <c r="A166" s="94" t="s">
        <v>385</v>
      </c>
      <c r="B166" s="40" t="s">
        <v>311</v>
      </c>
      <c r="C166" s="40" t="s">
        <v>312</v>
      </c>
      <c r="D166" s="40" t="s">
        <v>339</v>
      </c>
      <c r="E166" s="95"/>
      <c r="F166" s="95"/>
      <c r="G166" s="96">
        <v>0</v>
      </c>
      <c r="H166" s="96"/>
      <c r="I166" s="96"/>
      <c r="J166" s="96">
        <v>0</v>
      </c>
      <c r="K166" s="96">
        <v>4</v>
      </c>
      <c r="L166" s="96">
        <v>88750</v>
      </c>
      <c r="M166" s="96">
        <v>355000</v>
      </c>
      <c r="N166" s="96">
        <v>4</v>
      </c>
      <c r="O166" s="96">
        <f t="shared" si="38"/>
        <v>72796.717499999999</v>
      </c>
      <c r="P166" s="96">
        <f>(81102.65-634.96)+(59306.55-635.28)+(74152.95-730.26)+(78625.22-0)</f>
        <v>291186.87</v>
      </c>
      <c r="Q166" s="95">
        <f t="shared" si="35"/>
        <v>355000</v>
      </c>
      <c r="R166" s="95">
        <f t="shared" si="36"/>
        <v>291186.87</v>
      </c>
      <c r="S166" s="95">
        <f t="shared" si="37"/>
        <v>63813.130000000005</v>
      </c>
      <c r="T166" s="97"/>
    </row>
    <row r="167" spans="1:20" s="64" customFormat="1" ht="25.5" x14ac:dyDescent="0.2">
      <c r="A167" s="98" t="s">
        <v>385</v>
      </c>
      <c r="B167" s="99" t="s">
        <v>313</v>
      </c>
      <c r="C167" s="99" t="s">
        <v>314</v>
      </c>
      <c r="D167" s="99" t="s">
        <v>339</v>
      </c>
      <c r="E167" s="96"/>
      <c r="F167" s="96"/>
      <c r="G167" s="96">
        <v>0</v>
      </c>
      <c r="H167" s="96"/>
      <c r="I167" s="96"/>
      <c r="J167" s="96">
        <v>0</v>
      </c>
      <c r="K167" s="96">
        <v>4</v>
      </c>
      <c r="L167" s="96">
        <v>25000</v>
      </c>
      <c r="M167" s="96">
        <v>100000</v>
      </c>
      <c r="N167" s="96">
        <v>4</v>
      </c>
      <c r="O167" s="96">
        <f t="shared" si="38"/>
        <v>25000</v>
      </c>
      <c r="P167" s="96">
        <f>45000+55000</f>
        <v>100000</v>
      </c>
      <c r="Q167" s="96">
        <f t="shared" si="35"/>
        <v>100000</v>
      </c>
      <c r="R167" s="96">
        <f t="shared" si="36"/>
        <v>100000</v>
      </c>
      <c r="S167" s="96">
        <f t="shared" si="37"/>
        <v>0</v>
      </c>
      <c r="T167" s="100"/>
    </row>
    <row r="168" spans="1:20" s="15" customFormat="1" ht="38.25" x14ac:dyDescent="0.2">
      <c r="A168" s="49" t="s">
        <v>345</v>
      </c>
      <c r="B168" s="50" t="s">
        <v>386</v>
      </c>
      <c r="C168" s="101" t="s">
        <v>387</v>
      </c>
      <c r="D168" s="50" t="s">
        <v>339</v>
      </c>
      <c r="E168" s="42"/>
      <c r="F168" s="42"/>
      <c r="G168" s="62">
        <v>0</v>
      </c>
      <c r="H168" s="62"/>
      <c r="I168" s="62"/>
      <c r="J168" s="62">
        <v>0</v>
      </c>
      <c r="K168" s="62">
        <v>3</v>
      </c>
      <c r="L168" s="62">
        <v>20000</v>
      </c>
      <c r="M168" s="62">
        <v>60000</v>
      </c>
      <c r="N168" s="96">
        <v>4</v>
      </c>
      <c r="O168" s="96">
        <f t="shared" si="38"/>
        <v>15943.2</v>
      </c>
      <c r="P168" s="62">
        <f>5699.18+58073.62</f>
        <v>63772.800000000003</v>
      </c>
      <c r="Q168" s="42">
        <f t="shared" si="35"/>
        <v>60000</v>
      </c>
      <c r="R168" s="42">
        <f t="shared" si="36"/>
        <v>63772.800000000003</v>
      </c>
      <c r="S168" s="62">
        <f t="shared" si="37"/>
        <v>-3772.8000000000029</v>
      </c>
      <c r="T168" s="102" t="s">
        <v>315</v>
      </c>
    </row>
    <row r="169" spans="1:20" s="15" customFormat="1" ht="38.25" x14ac:dyDescent="0.2">
      <c r="A169" s="49" t="s">
        <v>388</v>
      </c>
      <c r="B169" s="50" t="s">
        <v>389</v>
      </c>
      <c r="C169" s="50" t="s">
        <v>390</v>
      </c>
      <c r="D169" s="50" t="s">
        <v>339</v>
      </c>
      <c r="E169" s="42"/>
      <c r="F169" s="42"/>
      <c r="G169" s="62">
        <f>SUM(G170:G171)</f>
        <v>0</v>
      </c>
      <c r="H169" s="62"/>
      <c r="I169" s="62"/>
      <c r="J169" s="62">
        <f>SUM(J170:J171)</f>
        <v>0</v>
      </c>
      <c r="K169" s="62">
        <v>4</v>
      </c>
      <c r="L169" s="62">
        <f>M169/K169</f>
        <v>2506.1999999999998</v>
      </c>
      <c r="M169" s="62">
        <f>SUM(M170:M171)</f>
        <v>10024.799999999999</v>
      </c>
      <c r="N169" s="62">
        <v>4</v>
      </c>
      <c r="O169" s="62">
        <f t="shared" si="38"/>
        <v>16225.2</v>
      </c>
      <c r="P169" s="62">
        <f>SUM(P170:P171)</f>
        <v>64900.800000000003</v>
      </c>
      <c r="Q169" s="42">
        <f t="shared" si="35"/>
        <v>10024.799999999999</v>
      </c>
      <c r="R169" s="42">
        <f t="shared" si="36"/>
        <v>64900.800000000003</v>
      </c>
      <c r="S169" s="42">
        <f t="shared" si="37"/>
        <v>-54876</v>
      </c>
      <c r="T169" s="93" t="s">
        <v>307</v>
      </c>
    </row>
    <row r="170" spans="1:20" s="15" customFormat="1" ht="38.25" x14ac:dyDescent="0.2">
      <c r="A170" s="94" t="s">
        <v>385</v>
      </c>
      <c r="B170" s="40" t="s">
        <v>316</v>
      </c>
      <c r="C170" s="40" t="s">
        <v>317</v>
      </c>
      <c r="D170" s="40" t="s">
        <v>339</v>
      </c>
      <c r="E170" s="95"/>
      <c r="F170" s="95"/>
      <c r="G170" s="96">
        <v>0</v>
      </c>
      <c r="H170" s="96"/>
      <c r="I170" s="96"/>
      <c r="J170" s="96">
        <v>0</v>
      </c>
      <c r="K170" s="96"/>
      <c r="L170" s="96"/>
      <c r="M170" s="96">
        <v>0</v>
      </c>
      <c r="N170" s="96">
        <v>2</v>
      </c>
      <c r="O170" s="96">
        <f t="shared" si="38"/>
        <v>29324.400000000001</v>
      </c>
      <c r="P170" s="96">
        <f>9774.8+48874</f>
        <v>58648.800000000003</v>
      </c>
      <c r="Q170" s="95">
        <f t="shared" si="35"/>
        <v>0</v>
      </c>
      <c r="R170" s="95">
        <f t="shared" si="36"/>
        <v>58648.800000000003</v>
      </c>
      <c r="S170" s="95">
        <f t="shared" si="37"/>
        <v>-58648.800000000003</v>
      </c>
      <c r="T170" s="93" t="s">
        <v>307</v>
      </c>
    </row>
    <row r="171" spans="1:20" s="15" customFormat="1" ht="39" thickBot="1" x14ac:dyDescent="0.25">
      <c r="A171" s="94" t="s">
        <v>385</v>
      </c>
      <c r="B171" s="40" t="s">
        <v>318</v>
      </c>
      <c r="C171" s="40" t="s">
        <v>319</v>
      </c>
      <c r="D171" s="40" t="s">
        <v>339</v>
      </c>
      <c r="E171" s="95"/>
      <c r="F171" s="95"/>
      <c r="G171" s="95">
        <v>0</v>
      </c>
      <c r="H171" s="95"/>
      <c r="I171" s="95"/>
      <c r="J171" s="95">
        <v>0</v>
      </c>
      <c r="K171" s="95">
        <v>4</v>
      </c>
      <c r="L171" s="95">
        <v>2506.1999999999998</v>
      </c>
      <c r="M171" s="95">
        <v>10024.799999999999</v>
      </c>
      <c r="N171" s="62">
        <v>4</v>
      </c>
      <c r="O171" s="62">
        <f t="shared" si="38"/>
        <v>1563</v>
      </c>
      <c r="P171" s="96">
        <f>4752+1500</f>
        <v>6252</v>
      </c>
      <c r="Q171" s="95">
        <f t="shared" si="35"/>
        <v>10024.799999999999</v>
      </c>
      <c r="R171" s="95">
        <f t="shared" si="36"/>
        <v>6252</v>
      </c>
      <c r="S171" s="95">
        <f t="shared" si="37"/>
        <v>3772.7999999999993</v>
      </c>
      <c r="T171" s="93" t="s">
        <v>320</v>
      </c>
    </row>
    <row r="172" spans="1:20" s="105" customFormat="1" ht="90" thickBot="1" x14ac:dyDescent="0.25">
      <c r="A172" s="106" t="s">
        <v>391</v>
      </c>
      <c r="B172" s="107"/>
      <c r="C172" s="108"/>
      <c r="D172" s="103"/>
      <c r="E172" s="66"/>
      <c r="F172" s="66"/>
      <c r="G172" s="66">
        <f>SUM(G163:G164,G168:G169)</f>
        <v>0</v>
      </c>
      <c r="H172" s="66"/>
      <c r="I172" s="66"/>
      <c r="J172" s="66">
        <f>SUM(J163:J164,J168:J169)</f>
        <v>0</v>
      </c>
      <c r="K172" s="66"/>
      <c r="L172" s="66"/>
      <c r="M172" s="66">
        <f>SUM(M163:M164,M168:M169)</f>
        <v>617024.80000000005</v>
      </c>
      <c r="N172" s="66"/>
      <c r="O172" s="66"/>
      <c r="P172" s="66">
        <f>SUM(P163:P164,P168:P169)</f>
        <v>631450.99000000011</v>
      </c>
      <c r="Q172" s="52">
        <f t="shared" si="35"/>
        <v>617024.80000000005</v>
      </c>
      <c r="R172" s="52">
        <f t="shared" si="36"/>
        <v>631450.99000000011</v>
      </c>
      <c r="S172" s="52">
        <f t="shared" si="37"/>
        <v>-14426.190000000061</v>
      </c>
      <c r="T172" s="104" t="s">
        <v>306</v>
      </c>
    </row>
    <row r="173" spans="1:20" s="15" customFormat="1" ht="13.5" thickBot="1" x14ac:dyDescent="0.25">
      <c r="A173" s="10" t="s">
        <v>39</v>
      </c>
      <c r="B173" s="12" t="s">
        <v>321</v>
      </c>
      <c r="C173" s="12" t="s">
        <v>322</v>
      </c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</row>
    <row r="174" spans="1:20" s="15" customFormat="1" ht="13.5" thickBot="1" x14ac:dyDescent="0.25">
      <c r="A174" s="49"/>
      <c r="B174" s="50"/>
      <c r="C174" s="50"/>
      <c r="D174" s="50"/>
      <c r="E174" s="41"/>
      <c r="F174" s="41"/>
      <c r="G174" s="67"/>
      <c r="H174" s="41"/>
      <c r="I174" s="41"/>
      <c r="J174" s="67"/>
      <c r="K174" s="41"/>
      <c r="L174" s="41"/>
      <c r="M174" s="67"/>
      <c r="N174" s="41"/>
      <c r="O174" s="41"/>
      <c r="P174" s="67"/>
      <c r="Q174" s="67"/>
      <c r="R174" s="67"/>
      <c r="S174" s="67"/>
      <c r="T174" s="44"/>
    </row>
    <row r="175" spans="1:20" s="15" customFormat="1" ht="13.5" thickBot="1" x14ac:dyDescent="0.25">
      <c r="A175" s="106" t="s">
        <v>348</v>
      </c>
      <c r="B175" s="107"/>
      <c r="C175" s="108"/>
      <c r="D175" s="51"/>
      <c r="E175" s="52"/>
      <c r="F175" s="52"/>
      <c r="G175" s="66">
        <f>SUM(G174:G174)</f>
        <v>0</v>
      </c>
      <c r="H175" s="52"/>
      <c r="I175" s="52"/>
      <c r="J175" s="66">
        <f>SUM(J174:J174)</f>
        <v>0</v>
      </c>
      <c r="K175" s="52"/>
      <c r="L175" s="52"/>
      <c r="M175" s="66">
        <f>SUM(M174:M174)</f>
        <v>0</v>
      </c>
      <c r="N175" s="52"/>
      <c r="O175" s="52"/>
      <c r="P175" s="66">
        <f>SUM(P174:P174)</f>
        <v>0</v>
      </c>
      <c r="Q175" s="66">
        <f t="shared" ref="Q175" si="39">G175+M175</f>
        <v>0</v>
      </c>
      <c r="R175" s="66">
        <f t="shared" ref="R175" si="40">J175+P175</f>
        <v>0</v>
      </c>
      <c r="S175" s="66">
        <f t="shared" ref="S175" si="41">Q175-R175</f>
        <v>0</v>
      </c>
      <c r="T175" s="68"/>
    </row>
    <row r="176" spans="1:20" s="15" customFormat="1" ht="26.25" thickBot="1" x14ac:dyDescent="0.25">
      <c r="A176" s="10" t="s">
        <v>39</v>
      </c>
      <c r="B176" s="12" t="s">
        <v>323</v>
      </c>
      <c r="C176" s="12" t="s">
        <v>324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4"/>
    </row>
    <row r="177" spans="1:20" s="15" customFormat="1" ht="13.5" thickBot="1" x14ac:dyDescent="0.25">
      <c r="A177" s="49"/>
      <c r="B177" s="50"/>
      <c r="C177" s="50"/>
      <c r="D177" s="50"/>
      <c r="E177" s="41"/>
      <c r="F177" s="41"/>
      <c r="G177" s="67"/>
      <c r="H177" s="41"/>
      <c r="I177" s="41"/>
      <c r="J177" s="67"/>
      <c r="K177" s="41"/>
      <c r="L177" s="41"/>
      <c r="M177" s="67"/>
      <c r="N177" s="41"/>
      <c r="O177" s="41"/>
      <c r="P177" s="67"/>
      <c r="Q177" s="67"/>
      <c r="R177" s="67"/>
      <c r="S177" s="67"/>
      <c r="T177" s="44"/>
    </row>
    <row r="178" spans="1:20" s="15" customFormat="1" ht="13.5" customHeight="1" thickBot="1" x14ac:dyDescent="0.25">
      <c r="A178" s="106" t="s">
        <v>349</v>
      </c>
      <c r="B178" s="107"/>
      <c r="C178" s="108"/>
      <c r="D178" s="51"/>
      <c r="E178" s="52"/>
      <c r="F178" s="52"/>
      <c r="G178" s="66">
        <f>SUM(G177:G177)</f>
        <v>0</v>
      </c>
      <c r="H178" s="52"/>
      <c r="I178" s="52"/>
      <c r="J178" s="66">
        <f>SUM(J177:J177)</f>
        <v>0</v>
      </c>
      <c r="K178" s="52"/>
      <c r="L178" s="52"/>
      <c r="M178" s="66">
        <f>SUM(M177:M177)</f>
        <v>0</v>
      </c>
      <c r="N178" s="52"/>
      <c r="O178" s="52"/>
      <c r="P178" s="66">
        <f>SUM(P177:P177)</f>
        <v>0</v>
      </c>
      <c r="Q178" s="66">
        <f t="shared" ref="Q178" si="42">G178+M178</f>
        <v>0</v>
      </c>
      <c r="R178" s="66">
        <f t="shared" ref="R178" si="43">J178+P178</f>
        <v>0</v>
      </c>
      <c r="S178" s="66">
        <f t="shared" ref="S178" si="44">Q178-R178</f>
        <v>0</v>
      </c>
      <c r="T178" s="68"/>
    </row>
    <row r="179" spans="1:20" s="15" customFormat="1" ht="39" thickBot="1" x14ac:dyDescent="0.25">
      <c r="A179" s="10" t="s">
        <v>39</v>
      </c>
      <c r="B179" s="12" t="s">
        <v>325</v>
      </c>
      <c r="C179" s="12" t="s">
        <v>326</v>
      </c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4"/>
    </row>
    <row r="180" spans="1:20" s="15" customFormat="1" ht="63.75" x14ac:dyDescent="0.2">
      <c r="A180" s="49" t="s">
        <v>345</v>
      </c>
      <c r="B180" s="50" t="s">
        <v>350</v>
      </c>
      <c r="C180" s="50" t="s">
        <v>351</v>
      </c>
      <c r="D180" s="50" t="s">
        <v>339</v>
      </c>
      <c r="E180" s="41"/>
      <c r="F180" s="41"/>
      <c r="G180" s="67">
        <v>0</v>
      </c>
      <c r="H180" s="41"/>
      <c r="I180" s="41"/>
      <c r="J180" s="67">
        <v>0</v>
      </c>
      <c r="K180" s="41">
        <v>3</v>
      </c>
      <c r="L180" s="41">
        <v>8000</v>
      </c>
      <c r="M180" s="41">
        <v>24000</v>
      </c>
      <c r="N180" s="41"/>
      <c r="O180" s="41"/>
      <c r="P180" s="67">
        <v>0</v>
      </c>
      <c r="Q180" s="67">
        <f t="shared" ref="Q180:Q183" si="45">G180+M180</f>
        <v>24000</v>
      </c>
      <c r="R180" s="67">
        <f t="shared" ref="R180:R183" si="46">J180+P180</f>
        <v>0</v>
      </c>
      <c r="S180" s="67">
        <f t="shared" ref="S180:S183" si="47">Q180-R180</f>
        <v>24000</v>
      </c>
      <c r="T180" s="57" t="s">
        <v>327</v>
      </c>
    </row>
    <row r="181" spans="1:20" s="15" customFormat="1" ht="63.75" x14ac:dyDescent="0.2">
      <c r="A181" s="49" t="s">
        <v>345</v>
      </c>
      <c r="B181" s="50" t="s">
        <v>352</v>
      </c>
      <c r="C181" s="50" t="s">
        <v>353</v>
      </c>
      <c r="D181" s="50" t="s">
        <v>339</v>
      </c>
      <c r="E181" s="41"/>
      <c r="F181" s="41"/>
      <c r="G181" s="67">
        <v>0</v>
      </c>
      <c r="H181" s="41"/>
      <c r="I181" s="41"/>
      <c r="J181" s="67">
        <v>0</v>
      </c>
      <c r="K181" s="41">
        <v>3</v>
      </c>
      <c r="L181" s="41">
        <v>8500</v>
      </c>
      <c r="M181" s="41">
        <v>25500</v>
      </c>
      <c r="N181" s="41">
        <v>3</v>
      </c>
      <c r="O181" s="41">
        <f>P181/N181</f>
        <v>2833.3333333333335</v>
      </c>
      <c r="P181" s="67">
        <f>4500+4000</f>
        <v>8500</v>
      </c>
      <c r="Q181" s="67">
        <f t="shared" si="45"/>
        <v>25500</v>
      </c>
      <c r="R181" s="67">
        <f t="shared" si="46"/>
        <v>8500</v>
      </c>
      <c r="S181" s="67">
        <f t="shared" si="47"/>
        <v>17000</v>
      </c>
      <c r="T181" s="57" t="s">
        <v>328</v>
      </c>
    </row>
    <row r="182" spans="1:20" s="15" customFormat="1" ht="26.25" thickBot="1" x14ac:dyDescent="0.25">
      <c r="A182" s="49" t="s">
        <v>345</v>
      </c>
      <c r="B182" s="50" t="s">
        <v>354</v>
      </c>
      <c r="C182" s="50" t="s">
        <v>355</v>
      </c>
      <c r="D182" s="50" t="s">
        <v>339</v>
      </c>
      <c r="E182" s="41"/>
      <c r="F182" s="41"/>
      <c r="G182" s="67">
        <v>0</v>
      </c>
      <c r="H182" s="41"/>
      <c r="I182" s="41"/>
      <c r="J182" s="67">
        <v>0</v>
      </c>
      <c r="K182" s="41"/>
      <c r="L182" s="41"/>
      <c r="M182" s="67">
        <v>0</v>
      </c>
      <c r="N182" s="41">
        <v>1</v>
      </c>
      <c r="O182" s="41">
        <f>P182/N182</f>
        <v>21840</v>
      </c>
      <c r="P182" s="67">
        <v>21840</v>
      </c>
      <c r="Q182" s="67">
        <f t="shared" si="45"/>
        <v>0</v>
      </c>
      <c r="R182" s="67">
        <f t="shared" si="46"/>
        <v>21840</v>
      </c>
      <c r="S182" s="67">
        <f t="shared" si="47"/>
        <v>-21840</v>
      </c>
      <c r="T182" s="57" t="s">
        <v>329</v>
      </c>
    </row>
    <row r="183" spans="1:20" s="15" customFormat="1" ht="13.5" thickBot="1" x14ac:dyDescent="0.25">
      <c r="A183" s="106" t="s">
        <v>356</v>
      </c>
      <c r="B183" s="107"/>
      <c r="C183" s="108"/>
      <c r="D183" s="51"/>
      <c r="E183" s="52"/>
      <c r="F183" s="52"/>
      <c r="G183" s="66">
        <f>SUM(G180:G182)</f>
        <v>0</v>
      </c>
      <c r="H183" s="52"/>
      <c r="I183" s="52"/>
      <c r="J183" s="66">
        <f>SUM(J180:J182)</f>
        <v>0</v>
      </c>
      <c r="K183" s="52"/>
      <c r="L183" s="52"/>
      <c r="M183" s="53">
        <f>SUM(M180:M182)</f>
        <v>49500</v>
      </c>
      <c r="N183" s="52"/>
      <c r="O183" s="52"/>
      <c r="P183" s="66">
        <f>SUM(P180:P182)</f>
        <v>30340</v>
      </c>
      <c r="Q183" s="66">
        <f t="shared" si="45"/>
        <v>49500</v>
      </c>
      <c r="R183" s="66">
        <f t="shared" si="46"/>
        <v>30340</v>
      </c>
      <c r="S183" s="66">
        <f t="shared" si="47"/>
        <v>19160</v>
      </c>
      <c r="T183" s="68"/>
    </row>
    <row r="184" spans="1:20" s="15" customFormat="1" ht="13.5" thickBot="1" x14ac:dyDescent="0.25">
      <c r="A184" s="10" t="s">
        <v>39</v>
      </c>
      <c r="B184" s="12" t="s">
        <v>330</v>
      </c>
      <c r="C184" s="12" t="s">
        <v>331</v>
      </c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4"/>
    </row>
    <row r="185" spans="1:20" s="15" customFormat="1" x14ac:dyDescent="0.2">
      <c r="A185" s="49" t="s">
        <v>345</v>
      </c>
      <c r="B185" s="50" t="s">
        <v>357</v>
      </c>
      <c r="C185" s="50" t="s">
        <v>358</v>
      </c>
      <c r="D185" s="50"/>
      <c r="E185" s="41"/>
      <c r="F185" s="41"/>
      <c r="G185" s="41" t="s">
        <v>359</v>
      </c>
      <c r="H185" s="41"/>
      <c r="I185" s="41"/>
      <c r="J185" s="41" t="s">
        <v>359</v>
      </c>
      <c r="K185" s="41"/>
      <c r="L185" s="41"/>
      <c r="M185" s="41" t="s">
        <v>359</v>
      </c>
      <c r="N185" s="41"/>
      <c r="O185" s="41"/>
      <c r="P185" s="41" t="s">
        <v>359</v>
      </c>
      <c r="Q185" s="41" t="s">
        <v>359</v>
      </c>
      <c r="R185" s="41" t="s">
        <v>359</v>
      </c>
      <c r="S185" s="41" t="s">
        <v>359</v>
      </c>
      <c r="T185" s="44"/>
    </row>
    <row r="186" spans="1:20" s="15" customFormat="1" x14ac:dyDescent="0.2">
      <c r="A186" s="49" t="s">
        <v>345</v>
      </c>
      <c r="B186" s="50" t="s">
        <v>360</v>
      </c>
      <c r="C186" s="50" t="s">
        <v>361</v>
      </c>
      <c r="D186" s="50"/>
      <c r="E186" s="41"/>
      <c r="F186" s="41"/>
      <c r="G186" s="41" t="s">
        <v>359</v>
      </c>
      <c r="H186" s="41"/>
      <c r="I186" s="41"/>
      <c r="J186" s="41" t="s">
        <v>359</v>
      </c>
      <c r="K186" s="41"/>
      <c r="L186" s="41"/>
      <c r="M186" s="41" t="s">
        <v>359</v>
      </c>
      <c r="N186" s="41"/>
      <c r="O186" s="41"/>
      <c r="P186" s="41" t="s">
        <v>359</v>
      </c>
      <c r="Q186" s="41" t="s">
        <v>359</v>
      </c>
      <c r="R186" s="41" t="s">
        <v>359</v>
      </c>
      <c r="S186" s="41" t="s">
        <v>359</v>
      </c>
      <c r="T186" s="44"/>
    </row>
    <row r="187" spans="1:20" s="15" customFormat="1" ht="13.5" thickBot="1" x14ac:dyDescent="0.25">
      <c r="A187" s="49" t="s">
        <v>345</v>
      </c>
      <c r="B187" s="50" t="s">
        <v>362</v>
      </c>
      <c r="C187" s="50" t="s">
        <v>363</v>
      </c>
      <c r="D187" s="50"/>
      <c r="E187" s="41"/>
      <c r="F187" s="41"/>
      <c r="G187" s="41" t="s">
        <v>359</v>
      </c>
      <c r="H187" s="41"/>
      <c r="I187" s="41"/>
      <c r="J187" s="41" t="s">
        <v>359</v>
      </c>
      <c r="K187" s="41"/>
      <c r="L187" s="41"/>
      <c r="M187" s="41" t="s">
        <v>359</v>
      </c>
      <c r="N187" s="41"/>
      <c r="O187" s="41"/>
      <c r="P187" s="41" t="s">
        <v>359</v>
      </c>
      <c r="Q187" s="41" t="s">
        <v>359</v>
      </c>
      <c r="R187" s="41" t="s">
        <v>359</v>
      </c>
      <c r="S187" s="41" t="s">
        <v>359</v>
      </c>
      <c r="T187" s="44"/>
    </row>
    <row r="188" spans="1:20" s="15" customFormat="1" ht="13.5" thickBot="1" x14ac:dyDescent="0.25">
      <c r="A188" s="106" t="s">
        <v>364</v>
      </c>
      <c r="B188" s="107"/>
      <c r="C188" s="108"/>
      <c r="D188" s="51"/>
      <c r="E188" s="52"/>
      <c r="F188" s="52"/>
      <c r="G188" s="53">
        <v>0</v>
      </c>
      <c r="H188" s="52"/>
      <c r="I188" s="52"/>
      <c r="J188" s="53">
        <v>0</v>
      </c>
      <c r="K188" s="52"/>
      <c r="L188" s="52"/>
      <c r="M188" s="53">
        <v>0</v>
      </c>
      <c r="N188" s="52"/>
      <c r="O188" s="52"/>
      <c r="P188" s="53">
        <v>0</v>
      </c>
      <c r="Q188" s="53">
        <f t="shared" ref="Q188" si="48">G188+M188</f>
        <v>0</v>
      </c>
      <c r="R188" s="53">
        <f t="shared" ref="R188" si="49">J188+P188</f>
        <v>0</v>
      </c>
      <c r="S188" s="53">
        <f t="shared" ref="S188" si="50">Q188-R188</f>
        <v>0</v>
      </c>
      <c r="T188" s="68"/>
    </row>
    <row r="189" spans="1:20" s="15" customFormat="1" ht="26.25" thickBot="1" x14ac:dyDescent="0.25">
      <c r="A189" s="10" t="s">
        <v>39</v>
      </c>
      <c r="B189" s="12" t="s">
        <v>332</v>
      </c>
      <c r="C189" s="12" t="s">
        <v>333</v>
      </c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4"/>
    </row>
    <row r="190" spans="1:20" s="15" customFormat="1" ht="13.5" thickBot="1" x14ac:dyDescent="0.25">
      <c r="A190" s="49"/>
      <c r="B190" s="50"/>
      <c r="C190" s="50"/>
      <c r="D190" s="50"/>
      <c r="E190" s="114"/>
      <c r="F190" s="115"/>
      <c r="G190" s="116"/>
      <c r="H190" s="114"/>
      <c r="I190" s="115"/>
      <c r="J190" s="116"/>
      <c r="K190" s="41"/>
      <c r="L190" s="41"/>
      <c r="M190" s="41"/>
      <c r="N190" s="41"/>
      <c r="O190" s="41"/>
      <c r="P190" s="41"/>
      <c r="Q190" s="41"/>
      <c r="R190" s="41"/>
      <c r="S190" s="41"/>
      <c r="T190" s="44"/>
    </row>
    <row r="191" spans="1:20" s="15" customFormat="1" ht="33" customHeight="1" thickBot="1" x14ac:dyDescent="0.25">
      <c r="A191" s="106" t="s">
        <v>365</v>
      </c>
      <c r="B191" s="107"/>
      <c r="C191" s="108"/>
      <c r="D191" s="51"/>
      <c r="E191" s="52"/>
      <c r="F191" s="52"/>
      <c r="G191" s="53">
        <v>0</v>
      </c>
      <c r="H191" s="52"/>
      <c r="I191" s="52"/>
      <c r="J191" s="53">
        <v>0</v>
      </c>
      <c r="K191" s="52"/>
      <c r="L191" s="52"/>
      <c r="M191" s="53">
        <v>0</v>
      </c>
      <c r="N191" s="52"/>
      <c r="O191" s="52"/>
      <c r="P191" s="53">
        <v>0</v>
      </c>
      <c r="Q191" s="53">
        <f t="shared" ref="Q191" si="51">G191+M191</f>
        <v>0</v>
      </c>
      <c r="R191" s="53">
        <f t="shared" ref="R191" si="52">J191+P191</f>
        <v>0</v>
      </c>
      <c r="S191" s="53">
        <f t="shared" ref="S191" si="53">Q191-R191</f>
        <v>0</v>
      </c>
      <c r="T191" s="68"/>
    </row>
    <row r="192" spans="1:20" s="15" customFormat="1" ht="13.5" thickBot="1" x14ac:dyDescent="0.25">
      <c r="A192" s="10" t="s">
        <v>39</v>
      </c>
      <c r="B192" s="12" t="s">
        <v>366</v>
      </c>
      <c r="C192" s="12" t="s">
        <v>367</v>
      </c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4"/>
    </row>
    <row r="193" spans="1:32" s="15" customFormat="1" ht="13.5" thickBot="1" x14ac:dyDescent="0.25">
      <c r="A193" s="49" t="s">
        <v>7</v>
      </c>
      <c r="B193" s="50" t="s">
        <v>368</v>
      </c>
      <c r="C193" s="50" t="s">
        <v>369</v>
      </c>
      <c r="D193" s="50"/>
      <c r="E193" s="120" t="s">
        <v>370</v>
      </c>
      <c r="F193" s="121"/>
      <c r="G193" s="122"/>
      <c r="H193" s="120" t="s">
        <v>370</v>
      </c>
      <c r="I193" s="121"/>
      <c r="J193" s="122"/>
      <c r="K193" s="41">
        <v>1</v>
      </c>
      <c r="L193" s="41">
        <v>50000</v>
      </c>
      <c r="M193" s="41">
        <v>50000</v>
      </c>
      <c r="N193" s="41">
        <v>1</v>
      </c>
      <c r="O193" s="41">
        <v>50000</v>
      </c>
      <c r="P193" s="41">
        <v>50000</v>
      </c>
      <c r="Q193" s="41" t="s">
        <v>359</v>
      </c>
      <c r="R193" s="41" t="s">
        <v>359</v>
      </c>
      <c r="S193" s="41" t="s">
        <v>359</v>
      </c>
      <c r="T193" s="44"/>
    </row>
    <row r="194" spans="1:32" s="15" customFormat="1" ht="13.5" thickBot="1" x14ac:dyDescent="0.25">
      <c r="A194" s="106" t="s">
        <v>371</v>
      </c>
      <c r="B194" s="107"/>
      <c r="C194" s="108"/>
      <c r="D194" s="51"/>
      <c r="E194" s="52"/>
      <c r="F194" s="52"/>
      <c r="G194" s="53">
        <v>0</v>
      </c>
      <c r="H194" s="52"/>
      <c r="I194" s="52"/>
      <c r="J194" s="53">
        <v>0</v>
      </c>
      <c r="K194" s="52"/>
      <c r="L194" s="52"/>
      <c r="M194" s="53">
        <f>SUM(M193)</f>
        <v>50000</v>
      </c>
      <c r="N194" s="52"/>
      <c r="O194" s="52"/>
      <c r="P194" s="53">
        <f>SUM(P193)</f>
        <v>50000</v>
      </c>
      <c r="Q194" s="53">
        <f t="shared" ref="Q194" si="54">G194+M194</f>
        <v>50000</v>
      </c>
      <c r="R194" s="53">
        <f t="shared" ref="R194" si="55">J194+P194</f>
        <v>50000</v>
      </c>
      <c r="S194" s="53">
        <f t="shared" ref="S194" si="56">Q194-R194</f>
        <v>0</v>
      </c>
      <c r="T194" s="68"/>
    </row>
    <row r="195" spans="1:32" s="15" customFormat="1" ht="15.75" thickBot="1" x14ac:dyDescent="0.25">
      <c r="A195" s="109" t="s">
        <v>334</v>
      </c>
      <c r="B195" s="110"/>
      <c r="C195" s="111"/>
      <c r="D195" s="29"/>
      <c r="E195" s="30"/>
      <c r="F195" s="30"/>
      <c r="G195" s="30" t="s">
        <v>335</v>
      </c>
      <c r="H195" s="30"/>
      <c r="I195" s="30"/>
      <c r="J195" s="30" t="s">
        <v>335</v>
      </c>
      <c r="K195" s="30"/>
      <c r="L195" s="30"/>
      <c r="M195" s="30" t="s">
        <v>335</v>
      </c>
      <c r="N195" s="30"/>
      <c r="O195" s="30"/>
      <c r="P195" s="30" t="s">
        <v>335</v>
      </c>
      <c r="Q195" s="30" t="s">
        <v>335</v>
      </c>
      <c r="R195" s="30" t="s">
        <v>335</v>
      </c>
      <c r="S195" s="30" t="s">
        <v>335</v>
      </c>
      <c r="T195" s="32"/>
    </row>
    <row r="196" spans="1:32" s="15" customFormat="1" ht="13.5" thickBot="1" x14ac:dyDescent="0.25">
      <c r="A196" s="33"/>
      <c r="B196" s="34"/>
      <c r="C196" s="34"/>
      <c r="D196" s="3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6"/>
    </row>
    <row r="197" spans="1:32" s="15" customFormat="1" ht="15.75" thickBot="1" x14ac:dyDescent="0.25">
      <c r="A197" s="109" t="s">
        <v>12</v>
      </c>
      <c r="B197" s="110"/>
      <c r="C197" s="111"/>
      <c r="D197" s="69"/>
      <c r="E197" s="70"/>
      <c r="F197" s="70"/>
      <c r="G197" s="71">
        <f>SUM(G151,G157,G161,G172,G175,G178,G183,G188,G191,G194)</f>
        <v>0</v>
      </c>
      <c r="H197" s="70"/>
      <c r="I197" s="70"/>
      <c r="J197" s="71">
        <f>SUM(J151,J157,J161,J172,J175,J178,J183,J188,J191,J194)</f>
        <v>0</v>
      </c>
      <c r="K197" s="70"/>
      <c r="L197" s="70"/>
      <c r="M197" s="71">
        <f>SUM(M151,M157,M161,M172,M175,M178,M183,M188,M191,M194)</f>
        <v>4000000</v>
      </c>
      <c r="N197" s="70"/>
      <c r="O197" s="70"/>
      <c r="P197" s="71">
        <f>SUM(P151,P157,P161,P172,P175,P178,P183,P188,P191,P194)</f>
        <v>4000000</v>
      </c>
      <c r="Q197" s="71">
        <f t="shared" ref="Q197" si="57">G197+M197</f>
        <v>4000000</v>
      </c>
      <c r="R197" s="71">
        <f t="shared" ref="R197" si="58">J197+P197</f>
        <v>4000000</v>
      </c>
      <c r="S197" s="71">
        <f t="shared" ref="S197" si="59">Q197-R197</f>
        <v>0</v>
      </c>
      <c r="T197" s="72"/>
    </row>
    <row r="199" spans="1:32" s="80" customFormat="1" ht="15" x14ac:dyDescent="0.25">
      <c r="A199" s="73" t="s">
        <v>13</v>
      </c>
      <c r="B199" s="74"/>
      <c r="C199" s="75" t="s">
        <v>336</v>
      </c>
      <c r="D199" s="73"/>
      <c r="E199" s="76"/>
      <c r="F199" s="75"/>
      <c r="G199" s="73"/>
      <c r="H199" s="76"/>
      <c r="I199" s="77" t="s">
        <v>337</v>
      </c>
      <c r="J199" s="75"/>
      <c r="K199" s="75"/>
      <c r="L199" s="73"/>
      <c r="M199" s="78"/>
      <c r="N199" s="78"/>
      <c r="O199" s="79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</row>
    <row r="200" spans="1:32" s="1" customFormat="1" ht="15" x14ac:dyDescent="0.25">
      <c r="A200" s="17"/>
      <c r="B200" s="17"/>
      <c r="C200" s="81" t="s">
        <v>14</v>
      </c>
      <c r="D200" s="15"/>
      <c r="E200" s="112" t="s">
        <v>15</v>
      </c>
      <c r="F200" s="113"/>
      <c r="G200" s="15"/>
      <c r="H200" s="82"/>
      <c r="I200" s="83" t="s">
        <v>16</v>
      </c>
      <c r="J200" s="15"/>
      <c r="K200" s="15"/>
      <c r="L200" s="15"/>
      <c r="M200" s="17"/>
      <c r="N200" s="17"/>
      <c r="O200" s="20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x14ac:dyDescent="0.2">
      <c r="A201" s="16"/>
    </row>
  </sheetData>
  <autoFilter ref="A17:AF195" xr:uid="{00000000-0009-0000-0000-000000000000}"/>
  <mergeCells count="34">
    <mergeCell ref="A20:C20"/>
    <mergeCell ref="E148:G148"/>
    <mergeCell ref="A10:T10"/>
    <mergeCell ref="A11:T11"/>
    <mergeCell ref="A15:A16"/>
    <mergeCell ref="B15:B16"/>
    <mergeCell ref="C15:C16"/>
    <mergeCell ref="D15:D16"/>
    <mergeCell ref="E15:G15"/>
    <mergeCell ref="H15:J15"/>
    <mergeCell ref="K15:M15"/>
    <mergeCell ref="N15:P15"/>
    <mergeCell ref="Q15:S15"/>
    <mergeCell ref="T15:T16"/>
    <mergeCell ref="H148:J148"/>
    <mergeCell ref="H190:J190"/>
    <mergeCell ref="A191:C191"/>
    <mergeCell ref="E193:G193"/>
    <mergeCell ref="H193:J193"/>
    <mergeCell ref="A151:C151"/>
    <mergeCell ref="A157:C157"/>
    <mergeCell ref="A161:C161"/>
    <mergeCell ref="A172:C172"/>
    <mergeCell ref="A175:C175"/>
    <mergeCell ref="A178:C178"/>
    <mergeCell ref="E150:G150"/>
    <mergeCell ref="H150:J150"/>
    <mergeCell ref="A194:C194"/>
    <mergeCell ref="A195:C195"/>
    <mergeCell ref="A197:C197"/>
    <mergeCell ref="E200:F200"/>
    <mergeCell ref="A183:C183"/>
    <mergeCell ref="A188:C188"/>
    <mergeCell ref="E190:G190"/>
  </mergeCells>
  <pageMargins left="0.7" right="0.7" top="0.75" bottom="0.75" header="0.3" footer="0.3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ORudakov</cp:lastModifiedBy>
  <cp:lastPrinted>2021-01-12T12:42:58Z</cp:lastPrinted>
  <dcterms:modified xsi:type="dcterms:W3CDTF">2021-01-12T13:13:43Z</dcterms:modified>
</cp:coreProperties>
</file>