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4" yWindow="624" windowWidth="7356" windowHeight="841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4525"/>
  <extLst>
    <ext uri="GoogleSheetsCustomDataVersion1">
      <go:sheetsCustomData xmlns:go="http://customooxmlschemas.google.com/" r:id="rId7" roundtripDataSignature="AMtx7mi03cuXV6sa3Jy3B7V/L421PqHaHg=="/>
    </ext>
  </extLst>
</workbook>
</file>

<file path=xl/calcChain.xml><?xml version="1.0" encoding="utf-8"?>
<calcChain xmlns="http://schemas.openxmlformats.org/spreadsheetml/2006/main">
  <c r="L121" i="3" l="1"/>
  <c r="L120" i="3"/>
  <c r="J118" i="3"/>
  <c r="G118" i="3"/>
  <c r="M118" i="3" s="1"/>
  <c r="E118" i="3"/>
  <c r="M116" i="3"/>
  <c r="I116" i="3"/>
  <c r="H116" i="3"/>
  <c r="F116" i="3"/>
  <c r="M115" i="3"/>
  <c r="M114" i="3"/>
  <c r="M113" i="3"/>
  <c r="M112" i="3"/>
  <c r="K98" i="3"/>
  <c r="I98" i="3"/>
  <c r="F98" i="3"/>
  <c r="J97" i="3"/>
  <c r="D97" i="3"/>
  <c r="C97" i="3"/>
  <c r="E96" i="3"/>
  <c r="D96" i="3"/>
  <c r="C96" i="3"/>
  <c r="M95" i="3"/>
  <c r="E95" i="3"/>
  <c r="D95" i="3"/>
  <c r="C95" i="3"/>
  <c r="M94" i="3"/>
  <c r="E94" i="3"/>
  <c r="D94" i="3"/>
  <c r="C94" i="3"/>
  <c r="M93" i="3"/>
  <c r="E93" i="3"/>
  <c r="D93" i="3"/>
  <c r="C93" i="3"/>
  <c r="D90" i="3"/>
  <c r="C90" i="3"/>
  <c r="J89" i="3"/>
  <c r="E89" i="3"/>
  <c r="M89" i="3" s="1"/>
  <c r="D89" i="3"/>
  <c r="C89" i="3"/>
  <c r="D88" i="3"/>
  <c r="C88" i="3"/>
  <c r="D87" i="3"/>
  <c r="C87" i="3"/>
  <c r="J86" i="3"/>
  <c r="E86" i="3"/>
  <c r="M86" i="3" s="1"/>
  <c r="D86" i="3"/>
  <c r="C86" i="3"/>
  <c r="D85" i="3"/>
  <c r="C85" i="3"/>
  <c r="D84" i="3"/>
  <c r="C84" i="3"/>
  <c r="J83" i="3"/>
  <c r="D83" i="3"/>
  <c r="C83" i="3"/>
  <c r="J82" i="3"/>
  <c r="D82" i="3"/>
  <c r="C82" i="3"/>
  <c r="J81" i="3"/>
  <c r="D81" i="3"/>
  <c r="C81" i="3"/>
  <c r="D80" i="3"/>
  <c r="C80" i="3"/>
  <c r="D79" i="3"/>
  <c r="C79" i="3"/>
  <c r="E78" i="3"/>
  <c r="M78" i="3" s="1"/>
  <c r="D78" i="3"/>
  <c r="C78" i="3"/>
  <c r="J77" i="3"/>
  <c r="E77" i="3"/>
  <c r="M77" i="3" s="1"/>
  <c r="D77" i="3"/>
  <c r="C77" i="3"/>
  <c r="M76" i="3"/>
  <c r="E76" i="3"/>
  <c r="D76" i="3"/>
  <c r="C76" i="3"/>
  <c r="D75" i="3"/>
  <c r="C75" i="3"/>
  <c r="D74" i="3"/>
  <c r="C74" i="3"/>
  <c r="M73" i="3"/>
  <c r="D73" i="3"/>
  <c r="C73" i="3"/>
  <c r="E72" i="3"/>
  <c r="M72" i="3" s="1"/>
  <c r="D72" i="3"/>
  <c r="M71" i="3"/>
  <c r="D71" i="3"/>
  <c r="C71" i="3"/>
  <c r="D70" i="3"/>
  <c r="C70" i="3"/>
  <c r="J69" i="3"/>
  <c r="E69" i="3"/>
  <c r="M69" i="3" s="1"/>
  <c r="D69" i="3"/>
  <c r="C69" i="3"/>
  <c r="J68" i="3"/>
  <c r="E68" i="3"/>
  <c r="M68" i="3" s="1"/>
  <c r="D68" i="3"/>
  <c r="C68" i="3"/>
  <c r="E67" i="3"/>
  <c r="M67" i="3" s="1"/>
  <c r="D67" i="3"/>
  <c r="C67" i="3"/>
  <c r="J66" i="3"/>
  <c r="E66" i="3"/>
  <c r="M66" i="3" s="1"/>
  <c r="D66" i="3"/>
  <c r="C66" i="3"/>
  <c r="D65" i="3"/>
  <c r="C65" i="3"/>
  <c r="J63" i="3"/>
  <c r="D63" i="3"/>
  <c r="C63" i="3"/>
  <c r="E62" i="3"/>
  <c r="D62" i="3"/>
  <c r="C62" i="3"/>
  <c r="D61" i="3"/>
  <c r="C61" i="3"/>
  <c r="D60" i="3"/>
  <c r="C60" i="3"/>
  <c r="D59" i="3"/>
  <c r="C59" i="3"/>
  <c r="E58" i="3"/>
  <c r="D58" i="3"/>
  <c r="C58" i="3"/>
  <c r="D57" i="3"/>
  <c r="C57" i="3"/>
  <c r="J56" i="3"/>
  <c r="E56" i="3"/>
  <c r="D56" i="3"/>
  <c r="C56" i="3"/>
  <c r="D55" i="3"/>
  <c r="C55" i="3"/>
  <c r="M54" i="3"/>
  <c r="L54" i="3"/>
  <c r="D54" i="3"/>
  <c r="C54" i="3"/>
  <c r="D53" i="3"/>
  <c r="C53" i="3"/>
  <c r="E52" i="3"/>
  <c r="L52" i="3" s="1"/>
  <c r="D52" i="3"/>
  <c r="C52" i="3"/>
  <c r="J51" i="3"/>
  <c r="E51" i="3"/>
  <c r="M51" i="3" s="1"/>
  <c r="D51" i="3"/>
  <c r="C51" i="3"/>
  <c r="D50" i="3"/>
  <c r="C50" i="3"/>
  <c r="L49" i="3"/>
  <c r="D49" i="3"/>
  <c r="C49" i="3"/>
  <c r="D48" i="3"/>
  <c r="C48" i="3"/>
  <c r="J47" i="3"/>
  <c r="D47" i="3"/>
  <c r="C47" i="3"/>
  <c r="M46" i="3"/>
  <c r="L46" i="3"/>
  <c r="D46" i="3"/>
  <c r="C46" i="3"/>
  <c r="J45" i="3"/>
  <c r="D45" i="3"/>
  <c r="C45" i="3"/>
  <c r="D44" i="3"/>
  <c r="C44" i="3"/>
  <c r="D43" i="3"/>
  <c r="C43" i="3"/>
  <c r="D42" i="3"/>
  <c r="C42" i="3"/>
  <c r="J41" i="3"/>
  <c r="D41" i="3"/>
  <c r="C41" i="3"/>
  <c r="L40" i="3"/>
  <c r="D40" i="3"/>
  <c r="C40" i="3"/>
  <c r="L39" i="3"/>
  <c r="E38" i="3"/>
  <c r="L38" i="3" s="1"/>
  <c r="D38" i="3"/>
  <c r="C38" i="3"/>
  <c r="E37" i="3"/>
  <c r="L37" i="3" s="1"/>
  <c r="D37" i="3"/>
  <c r="C37" i="3"/>
  <c r="J36" i="3"/>
  <c r="D36" i="3"/>
  <c r="C36" i="3"/>
  <c r="E35" i="3"/>
  <c r="L35" i="3" s="1"/>
  <c r="D35" i="3"/>
  <c r="J34" i="3"/>
  <c r="D34" i="3"/>
  <c r="C34" i="3"/>
  <c r="M33" i="3"/>
  <c r="L33" i="3"/>
  <c r="D33" i="3"/>
  <c r="C33" i="3"/>
  <c r="J32" i="3"/>
  <c r="D32" i="3"/>
  <c r="C32" i="3"/>
  <c r="D31" i="3"/>
  <c r="C31" i="3"/>
  <c r="D30" i="3"/>
  <c r="C30" i="3"/>
  <c r="J29" i="3"/>
  <c r="D29" i="3"/>
  <c r="C29" i="3"/>
  <c r="M28" i="3"/>
  <c r="L28" i="3"/>
  <c r="D28" i="3"/>
  <c r="C28" i="3"/>
  <c r="M27" i="3"/>
  <c r="E27" i="3"/>
  <c r="L27" i="3" s="1"/>
  <c r="D27" i="3"/>
  <c r="C27" i="3"/>
  <c r="L26" i="3"/>
  <c r="E26" i="3"/>
  <c r="M26" i="3" s="1"/>
  <c r="D26" i="3"/>
  <c r="C26" i="3"/>
  <c r="M25" i="3"/>
  <c r="L25" i="3"/>
  <c r="D25" i="3"/>
  <c r="C25" i="3"/>
  <c r="E24" i="3"/>
  <c r="M24" i="3" s="1"/>
  <c r="D24" i="3"/>
  <c r="C24" i="3"/>
  <c r="J23" i="3"/>
  <c r="D23" i="3"/>
  <c r="C23" i="3"/>
  <c r="J22" i="3"/>
  <c r="D22" i="3"/>
  <c r="C22" i="3"/>
  <c r="J21" i="3"/>
  <c r="D21" i="3"/>
  <c r="C21" i="3"/>
  <c r="J20" i="3"/>
  <c r="D20" i="3"/>
  <c r="C20" i="3"/>
  <c r="J19" i="3"/>
  <c r="D19" i="3"/>
  <c r="C19" i="3"/>
  <c r="J18" i="3"/>
  <c r="D18" i="3"/>
  <c r="C18" i="3"/>
  <c r="J17" i="3"/>
  <c r="D17" i="3"/>
  <c r="C17" i="3"/>
  <c r="J16" i="3"/>
  <c r="D16" i="3"/>
  <c r="C16" i="3"/>
  <c r="J15" i="3"/>
  <c r="D15" i="3"/>
  <c r="C15" i="3"/>
  <c r="J14" i="3"/>
  <c r="E14" i="3"/>
  <c r="G14" i="3" s="1"/>
  <c r="D14" i="3"/>
  <c r="C14" i="3"/>
  <c r="M13" i="3"/>
  <c r="L13" i="3"/>
  <c r="G13" i="3"/>
  <c r="D13" i="3"/>
  <c r="C13" i="3"/>
  <c r="J12" i="3"/>
  <c r="E12" i="3"/>
  <c r="L12" i="3" s="1"/>
  <c r="D12" i="3"/>
  <c r="C12" i="3"/>
  <c r="D11" i="3"/>
  <c r="C11" i="3"/>
  <c r="Z182" i="2"/>
  <c r="AD181" i="2"/>
  <c r="P181" i="2"/>
  <c r="M181" i="2"/>
  <c r="J181" i="2"/>
  <c r="E97" i="3" s="1"/>
  <c r="G181" i="2"/>
  <c r="AC181" i="2" s="1"/>
  <c r="AE181" i="2" s="1"/>
  <c r="AF181" i="2" s="1"/>
  <c r="AD180" i="2"/>
  <c r="P180" i="2"/>
  <c r="M180" i="2"/>
  <c r="AC180" i="2" s="1"/>
  <c r="AE180" i="2" s="1"/>
  <c r="AF180" i="2" s="1"/>
  <c r="I180" i="2"/>
  <c r="I160" i="2" s="1"/>
  <c r="I182" i="2" s="1"/>
  <c r="F180" i="2"/>
  <c r="AD179" i="2"/>
  <c r="P179" i="2"/>
  <c r="M179" i="2"/>
  <c r="AC179" i="2" s="1"/>
  <c r="F179" i="2"/>
  <c r="F160" i="2" s="1"/>
  <c r="F182" i="2" s="1"/>
  <c r="P178" i="2"/>
  <c r="AD178" i="2" s="1"/>
  <c r="M178" i="2"/>
  <c r="H178" i="2"/>
  <c r="G178" i="2"/>
  <c r="AC178" i="2" s="1"/>
  <c r="AE178" i="2" s="1"/>
  <c r="AF178" i="2" s="1"/>
  <c r="AD177" i="2"/>
  <c r="AC177" i="2"/>
  <c r="AE177" i="2" s="1"/>
  <c r="AF177" i="2" s="1"/>
  <c r="P176" i="2"/>
  <c r="M176" i="2"/>
  <c r="J176" i="2"/>
  <c r="E90" i="3" s="1"/>
  <c r="M90" i="3" s="1"/>
  <c r="G176" i="2"/>
  <c r="AC176" i="2" s="1"/>
  <c r="AD175" i="2"/>
  <c r="AC175" i="2"/>
  <c r="AE175" i="2" s="1"/>
  <c r="AF175" i="2" s="1"/>
  <c r="P175" i="2"/>
  <c r="M175" i="2"/>
  <c r="F175" i="2"/>
  <c r="P174" i="2"/>
  <c r="M174" i="2"/>
  <c r="J174" i="2"/>
  <c r="AD174" i="2" s="1"/>
  <c r="G174" i="2"/>
  <c r="AC174" i="2" s="1"/>
  <c r="P173" i="2"/>
  <c r="M173" i="2"/>
  <c r="J173" i="2"/>
  <c r="AD173" i="2" s="1"/>
  <c r="G173" i="2"/>
  <c r="AC173" i="2" s="1"/>
  <c r="AE173" i="2" s="1"/>
  <c r="AF173" i="2" s="1"/>
  <c r="AC172" i="2"/>
  <c r="AE172" i="2" s="1"/>
  <c r="AF172" i="2" s="1"/>
  <c r="P172" i="2"/>
  <c r="AD172" i="2" s="1"/>
  <c r="M172" i="2"/>
  <c r="I172" i="2"/>
  <c r="AE171" i="2"/>
  <c r="AF171" i="2" s="1"/>
  <c r="P171" i="2"/>
  <c r="M171" i="2"/>
  <c r="AC171" i="2" s="1"/>
  <c r="J171" i="2"/>
  <c r="AD171" i="2" s="1"/>
  <c r="AD170" i="2"/>
  <c r="P170" i="2"/>
  <c r="M170" i="2"/>
  <c r="AC170" i="2" s="1"/>
  <c r="J170" i="2"/>
  <c r="E84" i="3" s="1"/>
  <c r="F170" i="2"/>
  <c r="P169" i="2"/>
  <c r="M169" i="2"/>
  <c r="J169" i="2"/>
  <c r="G169" i="2"/>
  <c r="AC169" i="2" s="1"/>
  <c r="AD168" i="2"/>
  <c r="AE168" i="2" s="1"/>
  <c r="AF168" i="2" s="1"/>
  <c r="AC168" i="2"/>
  <c r="J168" i="2"/>
  <c r="E82" i="3" s="1"/>
  <c r="M82" i="3" s="1"/>
  <c r="P167" i="2"/>
  <c r="M167" i="2"/>
  <c r="J167" i="2"/>
  <c r="AD167" i="2" s="1"/>
  <c r="G167" i="2"/>
  <c r="AC167" i="2" s="1"/>
  <c r="P166" i="2"/>
  <c r="M166" i="2"/>
  <c r="J166" i="2"/>
  <c r="AD166" i="2" s="1"/>
  <c r="G166" i="2"/>
  <c r="P165" i="2"/>
  <c r="M165" i="2"/>
  <c r="J165" i="2"/>
  <c r="AD165" i="2" s="1"/>
  <c r="G165" i="2"/>
  <c r="AE164" i="2"/>
  <c r="AF164" i="2" s="1"/>
  <c r="P164" i="2"/>
  <c r="AD164" i="2" s="1"/>
  <c r="M164" i="2"/>
  <c r="AC164" i="2" s="1"/>
  <c r="AD163" i="2"/>
  <c r="AC163" i="2"/>
  <c r="AE163" i="2" s="1"/>
  <c r="AF163" i="2" s="1"/>
  <c r="P163" i="2"/>
  <c r="M163" i="2"/>
  <c r="P162" i="2"/>
  <c r="AD162" i="2" s="1"/>
  <c r="M162" i="2"/>
  <c r="AC162" i="2" s="1"/>
  <c r="AE162" i="2" s="1"/>
  <c r="AF162" i="2" s="1"/>
  <c r="AB161" i="2"/>
  <c r="Y161" i="2"/>
  <c r="Y160" i="2" s="1"/>
  <c r="Y182" i="2" s="1"/>
  <c r="V161" i="2"/>
  <c r="AD161" i="2" s="1"/>
  <c r="S161" i="2"/>
  <c r="S160" i="2" s="1"/>
  <c r="S182" i="2" s="1"/>
  <c r="P161" i="2"/>
  <c r="M161" i="2"/>
  <c r="M160" i="2" s="1"/>
  <c r="M182" i="2" s="1"/>
  <c r="G161" i="2"/>
  <c r="AB160" i="2"/>
  <c r="AA160" i="2"/>
  <c r="AA182" i="2" s="1"/>
  <c r="Z160" i="2"/>
  <c r="X160" i="2"/>
  <c r="W160" i="2"/>
  <c r="W182" i="2" s="1"/>
  <c r="V160" i="2"/>
  <c r="U160" i="2"/>
  <c r="U182" i="2" s="1"/>
  <c r="T160" i="2"/>
  <c r="R160" i="2"/>
  <c r="Q160" i="2"/>
  <c r="Q182" i="2" s="1"/>
  <c r="P160" i="2"/>
  <c r="O160" i="2"/>
  <c r="O182" i="2" s="1"/>
  <c r="N160" i="2"/>
  <c r="L160" i="2"/>
  <c r="L182" i="2" s="1"/>
  <c r="K160" i="2"/>
  <c r="K182" i="2" s="1"/>
  <c r="H160" i="2"/>
  <c r="E160" i="2"/>
  <c r="E182" i="2" s="1"/>
  <c r="AB159" i="2"/>
  <c r="Y159" i="2"/>
  <c r="V159" i="2"/>
  <c r="S159" i="2"/>
  <c r="P159" i="2"/>
  <c r="M159" i="2"/>
  <c r="J159" i="2"/>
  <c r="G159" i="2"/>
  <c r="AC159" i="2" s="1"/>
  <c r="AB158" i="2"/>
  <c r="Y158" i="2"/>
  <c r="V158" i="2"/>
  <c r="S158" i="2"/>
  <c r="P158" i="2"/>
  <c r="M158" i="2"/>
  <c r="J158" i="2"/>
  <c r="AD158" i="2" s="1"/>
  <c r="G158" i="2"/>
  <c r="AC158" i="2" s="1"/>
  <c r="AB157" i="2"/>
  <c r="Y157" i="2"/>
  <c r="V157" i="2"/>
  <c r="S157" i="2"/>
  <c r="P157" i="2"/>
  <c r="M157" i="2"/>
  <c r="J157" i="2"/>
  <c r="AD157" i="2" s="1"/>
  <c r="G157" i="2"/>
  <c r="AC157" i="2" s="1"/>
  <c r="AE157" i="2" s="1"/>
  <c r="AF157" i="2" s="1"/>
  <c r="AB156" i="2"/>
  <c r="AB154" i="2" s="1"/>
  <c r="Y156" i="2"/>
  <c r="V156" i="2"/>
  <c r="S156" i="2"/>
  <c r="P156" i="2"/>
  <c r="P154" i="2" s="1"/>
  <c r="M156" i="2"/>
  <c r="J156" i="2"/>
  <c r="G156" i="2"/>
  <c r="AC156" i="2" s="1"/>
  <c r="AB155" i="2"/>
  <c r="Y155" i="2"/>
  <c r="V155" i="2"/>
  <c r="S155" i="2"/>
  <c r="P155" i="2"/>
  <c r="M155" i="2"/>
  <c r="J155" i="2"/>
  <c r="G155" i="2"/>
  <c r="AC155" i="2" s="1"/>
  <c r="AA154" i="2"/>
  <c r="Z154" i="2"/>
  <c r="Y154" i="2"/>
  <c r="X154" i="2"/>
  <c r="W154" i="2"/>
  <c r="V154" i="2"/>
  <c r="U154" i="2"/>
  <c r="T154" i="2"/>
  <c r="S154" i="2"/>
  <c r="R154" i="2"/>
  <c r="Q154" i="2"/>
  <c r="O154" i="2"/>
  <c r="N154" i="2"/>
  <c r="M154" i="2"/>
  <c r="L154" i="2"/>
  <c r="K154" i="2"/>
  <c r="J154" i="2"/>
  <c r="I154" i="2"/>
  <c r="H154" i="2"/>
  <c r="G154" i="2"/>
  <c r="AC154" i="2" s="1"/>
  <c r="F154" i="2"/>
  <c r="E154" i="2"/>
  <c r="AB153" i="2"/>
  <c r="Y153" i="2"/>
  <c r="V153" i="2"/>
  <c r="S153" i="2"/>
  <c r="P153" i="2"/>
  <c r="M153" i="2"/>
  <c r="J153" i="2"/>
  <c r="AD153" i="2" s="1"/>
  <c r="G153" i="2"/>
  <c r="AC153" i="2" s="1"/>
  <c r="AE153" i="2" s="1"/>
  <c r="AF153" i="2" s="1"/>
  <c r="AB152" i="2"/>
  <c r="AB150" i="2" s="1"/>
  <c r="Y152" i="2"/>
  <c r="V152" i="2"/>
  <c r="S152" i="2"/>
  <c r="P152" i="2"/>
  <c r="P150" i="2" s="1"/>
  <c r="AD150" i="2" s="1"/>
  <c r="M152" i="2"/>
  <c r="J152" i="2"/>
  <c r="G152" i="2"/>
  <c r="AC152" i="2" s="1"/>
  <c r="AB151" i="2"/>
  <c r="Y151" i="2"/>
  <c r="V151" i="2"/>
  <c r="S151" i="2"/>
  <c r="P151" i="2"/>
  <c r="M151" i="2"/>
  <c r="J151" i="2"/>
  <c r="AD151" i="2" s="1"/>
  <c r="G151" i="2"/>
  <c r="AC151" i="2" s="1"/>
  <c r="AE151" i="2" s="1"/>
  <c r="AF151" i="2" s="1"/>
  <c r="AA150" i="2"/>
  <c r="Z150" i="2"/>
  <c r="Y150" i="2"/>
  <c r="X150" i="2"/>
  <c r="W150" i="2"/>
  <c r="V150" i="2"/>
  <c r="V182" i="2" s="1"/>
  <c r="U150" i="2"/>
  <c r="T150" i="2"/>
  <c r="S150" i="2"/>
  <c r="R150" i="2"/>
  <c r="R182" i="2" s="1"/>
  <c r="Q150" i="2"/>
  <c r="O150" i="2"/>
  <c r="N150" i="2"/>
  <c r="N182" i="2" s="1"/>
  <c r="M150" i="2"/>
  <c r="L150" i="2"/>
  <c r="K150" i="2"/>
  <c r="J150" i="2"/>
  <c r="I150" i="2"/>
  <c r="H150" i="2"/>
  <c r="G150" i="2"/>
  <c r="AC150" i="2" s="1"/>
  <c r="AE150" i="2" s="1"/>
  <c r="AF150" i="2" s="1"/>
  <c r="F150" i="2"/>
  <c r="E150" i="2"/>
  <c r="AD149" i="2"/>
  <c r="AB149" i="2"/>
  <c r="Y149" i="2"/>
  <c r="V149" i="2"/>
  <c r="S149" i="2"/>
  <c r="P149" i="2"/>
  <c r="M149" i="2"/>
  <c r="J149" i="2"/>
  <c r="G149" i="2"/>
  <c r="AC149" i="2" s="1"/>
  <c r="AE149" i="2" s="1"/>
  <c r="AF149" i="2" s="1"/>
  <c r="AD148" i="2"/>
  <c r="AB148" i="2"/>
  <c r="Y148" i="2"/>
  <c r="V148" i="2"/>
  <c r="S148" i="2"/>
  <c r="P148" i="2"/>
  <c r="M148" i="2"/>
  <c r="J148" i="2"/>
  <c r="G148" i="2"/>
  <c r="AC148" i="2" s="1"/>
  <c r="AE148" i="2" s="1"/>
  <c r="AF148" i="2" s="1"/>
  <c r="AD147" i="2"/>
  <c r="AB147" i="2"/>
  <c r="Y147" i="2"/>
  <c r="V147" i="2"/>
  <c r="S147" i="2"/>
  <c r="P147" i="2"/>
  <c r="M147" i="2"/>
  <c r="J147" i="2"/>
  <c r="G147" i="2"/>
  <c r="AC147" i="2" s="1"/>
  <c r="AE147" i="2" s="1"/>
  <c r="AF147" i="2" s="1"/>
  <c r="AD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AC146" i="2" s="1"/>
  <c r="AE146" i="2" s="1"/>
  <c r="AF146" i="2" s="1"/>
  <c r="F146" i="2"/>
  <c r="E146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G144" i="2"/>
  <c r="F144" i="2"/>
  <c r="E144" i="2"/>
  <c r="AB143" i="2"/>
  <c r="Y143" i="2"/>
  <c r="V143" i="2"/>
  <c r="S143" i="2"/>
  <c r="P143" i="2"/>
  <c r="M143" i="2"/>
  <c r="J143" i="2"/>
  <c r="AD143" i="2" s="1"/>
  <c r="G143" i="2"/>
  <c r="AC143" i="2" s="1"/>
  <c r="AE143" i="2" s="1"/>
  <c r="AF143" i="2" s="1"/>
  <c r="AB142" i="2"/>
  <c r="Y142" i="2"/>
  <c r="V142" i="2"/>
  <c r="S142" i="2"/>
  <c r="P142" i="2"/>
  <c r="M142" i="2"/>
  <c r="J142" i="2"/>
  <c r="E74" i="3" s="1"/>
  <c r="M74" i="3" s="1"/>
  <c r="AB141" i="2"/>
  <c r="Y141" i="2"/>
  <c r="V141" i="2"/>
  <c r="S141" i="2"/>
  <c r="P141" i="2"/>
  <c r="M141" i="2"/>
  <c r="J141" i="2"/>
  <c r="AD141" i="2" s="1"/>
  <c r="G141" i="2"/>
  <c r="AC141" i="2" s="1"/>
  <c r="AD140" i="2"/>
  <c r="AB140" i="2"/>
  <c r="AB144" i="2" s="1"/>
  <c r="Y140" i="2"/>
  <c r="V140" i="2"/>
  <c r="S140" i="2"/>
  <c r="P140" i="2"/>
  <c r="P144" i="2" s="1"/>
  <c r="M140" i="2"/>
  <c r="J140" i="2"/>
  <c r="G140" i="2"/>
  <c r="AC140" i="2" s="1"/>
  <c r="AE140" i="2" s="1"/>
  <c r="AF140" i="2" s="1"/>
  <c r="AA138" i="2"/>
  <c r="Z138" i="2"/>
  <c r="X138" i="2"/>
  <c r="W138" i="2"/>
  <c r="V138" i="2"/>
  <c r="U138" i="2"/>
  <c r="T138" i="2"/>
  <c r="R138" i="2"/>
  <c r="Q138" i="2"/>
  <c r="O138" i="2"/>
  <c r="N138" i="2"/>
  <c r="L138" i="2"/>
  <c r="K138" i="2"/>
  <c r="I138" i="2"/>
  <c r="H138" i="2"/>
  <c r="F138" i="2"/>
  <c r="E138" i="2"/>
  <c r="AD137" i="2"/>
  <c r="AB137" i="2"/>
  <c r="Y137" i="2"/>
  <c r="V137" i="2"/>
  <c r="S137" i="2"/>
  <c r="P137" i="2"/>
  <c r="M137" i="2"/>
  <c r="J137" i="2"/>
  <c r="J138" i="2" s="1"/>
  <c r="G137" i="2"/>
  <c r="AC137" i="2" s="1"/>
  <c r="AE137" i="2" s="1"/>
  <c r="AF137" i="2" s="1"/>
  <c r="AB136" i="2"/>
  <c r="AB138" i="2" s="1"/>
  <c r="Y136" i="2"/>
  <c r="V136" i="2"/>
  <c r="AD136" i="2" s="1"/>
  <c r="S136" i="2"/>
  <c r="P136" i="2"/>
  <c r="P138" i="2" s="1"/>
  <c r="M136" i="2"/>
  <c r="G136" i="2"/>
  <c r="AC136" i="2" s="1"/>
  <c r="AB135" i="2"/>
  <c r="Y135" i="2"/>
  <c r="Y138" i="2" s="1"/>
  <c r="V135" i="2"/>
  <c r="S135" i="2"/>
  <c r="S138" i="2" s="1"/>
  <c r="P135" i="2"/>
  <c r="M135" i="2"/>
  <c r="M138" i="2" s="1"/>
  <c r="J135" i="2"/>
  <c r="AD135" i="2" s="1"/>
  <c r="G135" i="2"/>
  <c r="AA133" i="2"/>
  <c r="Z133" i="2"/>
  <c r="Y133" i="2"/>
  <c r="X133" i="2"/>
  <c r="W133" i="2"/>
  <c r="U133" i="2"/>
  <c r="T133" i="2"/>
  <c r="R133" i="2"/>
  <c r="Q133" i="2"/>
  <c r="O133" i="2"/>
  <c r="N133" i="2"/>
  <c r="M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AD132" i="2" s="1"/>
  <c r="G132" i="2"/>
  <c r="AC132" i="2" s="1"/>
  <c r="AE132" i="2" s="1"/>
  <c r="AF132" i="2" s="1"/>
  <c r="AB131" i="2"/>
  <c r="AB133" i="2" s="1"/>
  <c r="Y131" i="2"/>
  <c r="V131" i="2"/>
  <c r="V133" i="2" s="1"/>
  <c r="S131" i="2"/>
  <c r="S133" i="2" s="1"/>
  <c r="P131" i="2"/>
  <c r="P133" i="2" s="1"/>
  <c r="M131" i="2"/>
  <c r="J131" i="2"/>
  <c r="J133" i="2" s="1"/>
  <c r="G131" i="2"/>
  <c r="G133" i="2" s="1"/>
  <c r="AC133" i="2" s="1"/>
  <c r="AA129" i="2"/>
  <c r="Z129" i="2"/>
  <c r="Y129" i="2"/>
  <c r="X129" i="2"/>
  <c r="W129" i="2"/>
  <c r="U129" i="2"/>
  <c r="T129" i="2"/>
  <c r="R129" i="2"/>
  <c r="Q129" i="2"/>
  <c r="O129" i="2"/>
  <c r="N129" i="2"/>
  <c r="M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AD128" i="2" s="1"/>
  <c r="G128" i="2"/>
  <c r="AC128" i="2" s="1"/>
  <c r="AE128" i="2" s="1"/>
  <c r="AF128" i="2" s="1"/>
  <c r="AB127" i="2"/>
  <c r="AB129" i="2" s="1"/>
  <c r="Y127" i="2"/>
  <c r="V127" i="2"/>
  <c r="V129" i="2" s="1"/>
  <c r="S127" i="2"/>
  <c r="P127" i="2"/>
  <c r="P129" i="2" s="1"/>
  <c r="M127" i="2"/>
  <c r="J127" i="2"/>
  <c r="J129" i="2" s="1"/>
  <c r="AD129" i="2" s="1"/>
  <c r="G127" i="2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G125" i="2"/>
  <c r="E125" i="2"/>
  <c r="AB124" i="2"/>
  <c r="Y124" i="2"/>
  <c r="V124" i="2"/>
  <c r="S124" i="2"/>
  <c r="AC124" i="2" s="1"/>
  <c r="P124" i="2"/>
  <c r="M124" i="2"/>
  <c r="J124" i="2"/>
  <c r="E70" i="3" s="1"/>
  <c r="M70" i="3" s="1"/>
  <c r="AB123" i="2"/>
  <c r="Y123" i="2"/>
  <c r="V123" i="2"/>
  <c r="S123" i="2"/>
  <c r="AC123" i="2" s="1"/>
  <c r="P123" i="2"/>
  <c r="AD123" i="2" s="1"/>
  <c r="M123" i="2"/>
  <c r="F123" i="2"/>
  <c r="F125" i="2" s="1"/>
  <c r="P122" i="2"/>
  <c r="AD122" i="2" s="1"/>
  <c r="AE122" i="2" s="1"/>
  <c r="AF122" i="2" s="1"/>
  <c r="M122" i="2"/>
  <c r="AC122" i="2" s="1"/>
  <c r="AB121" i="2"/>
  <c r="Y121" i="2"/>
  <c r="V121" i="2"/>
  <c r="AD121" i="2" s="1"/>
  <c r="S121" i="2"/>
  <c r="AC121" i="2" s="1"/>
  <c r="AE121" i="2" s="1"/>
  <c r="AF121" i="2" s="1"/>
  <c r="P121" i="2"/>
  <c r="M121" i="2"/>
  <c r="AB120" i="2"/>
  <c r="AB125" i="2" s="1"/>
  <c r="Y120" i="2"/>
  <c r="Y125" i="2" s="1"/>
  <c r="V120" i="2"/>
  <c r="V125" i="2" s="1"/>
  <c r="S120" i="2"/>
  <c r="P120" i="2"/>
  <c r="P125" i="2" s="1"/>
  <c r="M120" i="2"/>
  <c r="AC120" i="2" s="1"/>
  <c r="AA118" i="2"/>
  <c r="Y118" i="2"/>
  <c r="W118" i="2"/>
  <c r="U118" i="2"/>
  <c r="Q118" i="2"/>
  <c r="O118" i="2"/>
  <c r="K118" i="2"/>
  <c r="E118" i="2"/>
  <c r="AB117" i="2"/>
  <c r="Y117" i="2"/>
  <c r="V117" i="2"/>
  <c r="S117" i="2"/>
  <c r="AC117" i="2" s="1"/>
  <c r="P117" i="2"/>
  <c r="M117" i="2"/>
  <c r="J117" i="2"/>
  <c r="E63" i="3" s="1"/>
  <c r="I117" i="2"/>
  <c r="I108" i="2" s="1"/>
  <c r="I118" i="2" s="1"/>
  <c r="H117" i="2"/>
  <c r="G117" i="2"/>
  <c r="G108" i="2" s="1"/>
  <c r="AB116" i="2"/>
  <c r="Y116" i="2"/>
  <c r="V116" i="2"/>
  <c r="S116" i="2"/>
  <c r="AC116" i="2" s="1"/>
  <c r="AE116" i="2" s="1"/>
  <c r="AF116" i="2" s="1"/>
  <c r="P116" i="2"/>
  <c r="AD116" i="2" s="1"/>
  <c r="M116" i="2"/>
  <c r="G116" i="2"/>
  <c r="AB115" i="2"/>
  <c r="Y115" i="2"/>
  <c r="V115" i="2"/>
  <c r="S115" i="2"/>
  <c r="P115" i="2"/>
  <c r="M115" i="2"/>
  <c r="J115" i="2"/>
  <c r="G115" i="2"/>
  <c r="AC115" i="2" s="1"/>
  <c r="AB114" i="2"/>
  <c r="Y114" i="2"/>
  <c r="V114" i="2"/>
  <c r="S114" i="2"/>
  <c r="P114" i="2"/>
  <c r="M114" i="2"/>
  <c r="J114" i="2"/>
  <c r="E60" i="3" s="1"/>
  <c r="G114" i="2"/>
  <c r="AC114" i="2" s="1"/>
  <c r="AB113" i="2"/>
  <c r="Y113" i="2"/>
  <c r="V113" i="2"/>
  <c r="S113" i="2"/>
  <c r="P113" i="2"/>
  <c r="M113" i="2"/>
  <c r="J113" i="2"/>
  <c r="G113" i="2"/>
  <c r="AC113" i="2" s="1"/>
  <c r="AB112" i="2"/>
  <c r="Y112" i="2"/>
  <c r="V112" i="2"/>
  <c r="S112" i="2"/>
  <c r="P112" i="2"/>
  <c r="AD112" i="2" s="1"/>
  <c r="M112" i="2"/>
  <c r="AC112" i="2" s="1"/>
  <c r="F112" i="2"/>
  <c r="AB111" i="2"/>
  <c r="Y111" i="2"/>
  <c r="V111" i="2"/>
  <c r="S111" i="2"/>
  <c r="AC111" i="2" s="1"/>
  <c r="P111" i="2"/>
  <c r="M111" i="2"/>
  <c r="J111" i="2"/>
  <c r="E57" i="3" s="1"/>
  <c r="F111" i="2"/>
  <c r="F108" i="2" s="1"/>
  <c r="F118" i="2" s="1"/>
  <c r="AB110" i="2"/>
  <c r="Y110" i="2"/>
  <c r="Y108" i="2" s="1"/>
  <c r="V110" i="2"/>
  <c r="AD110" i="2" s="1"/>
  <c r="S110" i="2"/>
  <c r="P110" i="2"/>
  <c r="M110" i="2"/>
  <c r="G110" i="2"/>
  <c r="AB109" i="2"/>
  <c r="AB108" i="2" s="1"/>
  <c r="AB118" i="2" s="1"/>
  <c r="Y109" i="2"/>
  <c r="V109" i="2"/>
  <c r="V108" i="2" s="1"/>
  <c r="V118" i="2" s="1"/>
  <c r="S109" i="2"/>
  <c r="P109" i="2"/>
  <c r="P108" i="2" s="1"/>
  <c r="P118" i="2" s="1"/>
  <c r="M109" i="2"/>
  <c r="J109" i="2"/>
  <c r="E55" i="3" s="1"/>
  <c r="M55" i="3" s="1"/>
  <c r="G109" i="2"/>
  <c r="AC109" i="2" s="1"/>
  <c r="AA108" i="2"/>
  <c r="Z108" i="2"/>
  <c r="Z118" i="2" s="1"/>
  <c r="X108" i="2"/>
  <c r="X118" i="2" s="1"/>
  <c r="W108" i="2"/>
  <c r="U108" i="2"/>
  <c r="T108" i="2"/>
  <c r="T118" i="2" s="1"/>
  <c r="R108" i="2"/>
  <c r="R118" i="2" s="1"/>
  <c r="Q108" i="2"/>
  <c r="O108" i="2"/>
  <c r="N108" i="2"/>
  <c r="N118" i="2" s="1"/>
  <c r="L108" i="2"/>
  <c r="L118" i="2" s="1"/>
  <c r="K108" i="2"/>
  <c r="H108" i="2"/>
  <c r="H118" i="2" s="1"/>
  <c r="E108" i="2"/>
  <c r="Z106" i="2"/>
  <c r="R106" i="2"/>
  <c r="AD105" i="2"/>
  <c r="AB105" i="2"/>
  <c r="Y105" i="2"/>
  <c r="V105" i="2"/>
  <c r="S105" i="2"/>
  <c r="P105" i="2"/>
  <c r="M105" i="2"/>
  <c r="J105" i="2"/>
  <c r="G105" i="2"/>
  <c r="AC105" i="2" s="1"/>
  <c r="AE105" i="2" s="1"/>
  <c r="AF105" i="2" s="1"/>
  <c r="AD104" i="2"/>
  <c r="AB104" i="2"/>
  <c r="Y104" i="2"/>
  <c r="V104" i="2"/>
  <c r="S104" i="2"/>
  <c r="P104" i="2"/>
  <c r="M104" i="2"/>
  <c r="J104" i="2"/>
  <c r="G104" i="2"/>
  <c r="AC104" i="2" s="1"/>
  <c r="AE104" i="2" s="1"/>
  <c r="AF104" i="2" s="1"/>
  <c r="AD103" i="2"/>
  <c r="AB103" i="2"/>
  <c r="AB102" i="2" s="1"/>
  <c r="Y103" i="2"/>
  <c r="V103" i="2"/>
  <c r="S103" i="2"/>
  <c r="P103" i="2"/>
  <c r="P102" i="2" s="1"/>
  <c r="M103" i="2"/>
  <c r="J103" i="2"/>
  <c r="G103" i="2"/>
  <c r="AC103" i="2" s="1"/>
  <c r="AE103" i="2" s="1"/>
  <c r="AF103" i="2" s="1"/>
  <c r="AA102" i="2"/>
  <c r="AA106" i="2" s="1"/>
  <c r="Z102" i="2"/>
  <c r="Y102" i="2"/>
  <c r="Y106" i="2" s="1"/>
  <c r="X102" i="2"/>
  <c r="W102" i="2"/>
  <c r="W106" i="2" s="1"/>
  <c r="V102" i="2"/>
  <c r="U102" i="2"/>
  <c r="U106" i="2" s="1"/>
  <c r="T102" i="2"/>
  <c r="S102" i="2"/>
  <c r="S106" i="2" s="1"/>
  <c r="R102" i="2"/>
  <c r="Q102" i="2"/>
  <c r="Q106" i="2" s="1"/>
  <c r="O102" i="2"/>
  <c r="O106" i="2" s="1"/>
  <c r="N102" i="2"/>
  <c r="M102" i="2"/>
  <c r="L102" i="2"/>
  <c r="L106" i="2" s="1"/>
  <c r="K102" i="2"/>
  <c r="K106" i="2" s="1"/>
  <c r="J102" i="2"/>
  <c r="I102" i="2"/>
  <c r="I106" i="2" s="1"/>
  <c r="H102" i="2"/>
  <c r="G102" i="2"/>
  <c r="G106" i="2" s="1"/>
  <c r="F102" i="2"/>
  <c r="E102" i="2"/>
  <c r="E106" i="2" s="1"/>
  <c r="AD101" i="2"/>
  <c r="AB101" i="2"/>
  <c r="Y101" i="2"/>
  <c r="V101" i="2"/>
  <c r="S101" i="2"/>
  <c r="P101" i="2"/>
  <c r="M101" i="2"/>
  <c r="J101" i="2"/>
  <c r="G101" i="2"/>
  <c r="AC101" i="2" s="1"/>
  <c r="AD100" i="2"/>
  <c r="AB100" i="2"/>
  <c r="Y100" i="2"/>
  <c r="V100" i="2"/>
  <c r="S100" i="2"/>
  <c r="P100" i="2"/>
  <c r="M100" i="2"/>
  <c r="J100" i="2"/>
  <c r="G100" i="2"/>
  <c r="AC100" i="2" s="1"/>
  <c r="AE100" i="2" s="1"/>
  <c r="AF100" i="2" s="1"/>
  <c r="AD99" i="2"/>
  <c r="AB99" i="2"/>
  <c r="AB98" i="2" s="1"/>
  <c r="Y99" i="2"/>
  <c r="V99" i="2"/>
  <c r="S99" i="2"/>
  <c r="P99" i="2"/>
  <c r="P98" i="2" s="1"/>
  <c r="AD98" i="2" s="1"/>
  <c r="M99" i="2"/>
  <c r="J99" i="2"/>
  <c r="G99" i="2"/>
  <c r="AC99" i="2" s="1"/>
  <c r="AE99" i="2" s="1"/>
  <c r="AF99" i="2" s="1"/>
  <c r="AA98" i="2"/>
  <c r="Z98" i="2"/>
  <c r="Y98" i="2"/>
  <c r="X98" i="2"/>
  <c r="W98" i="2"/>
  <c r="V98" i="2"/>
  <c r="V106" i="2" s="1"/>
  <c r="U98" i="2"/>
  <c r="T98" i="2"/>
  <c r="S98" i="2"/>
  <c r="R98" i="2"/>
  <c r="Q98" i="2"/>
  <c r="O98" i="2"/>
  <c r="N98" i="2"/>
  <c r="N106" i="2" s="1"/>
  <c r="M98" i="2"/>
  <c r="L98" i="2"/>
  <c r="K98" i="2"/>
  <c r="J98" i="2"/>
  <c r="I98" i="2"/>
  <c r="H98" i="2"/>
  <c r="G98" i="2"/>
  <c r="AC98" i="2" s="1"/>
  <c r="AE98" i="2" s="1"/>
  <c r="AF98" i="2" s="1"/>
  <c r="F98" i="2"/>
  <c r="F106" i="2" s="1"/>
  <c r="E98" i="2"/>
  <c r="AD97" i="2"/>
  <c r="AB97" i="2"/>
  <c r="Y97" i="2"/>
  <c r="V97" i="2"/>
  <c r="S97" i="2"/>
  <c r="P97" i="2"/>
  <c r="M97" i="2"/>
  <c r="J97" i="2"/>
  <c r="E53" i="3" s="1"/>
  <c r="G97" i="2"/>
  <c r="AC97" i="2" s="1"/>
  <c r="AE97" i="2" s="1"/>
  <c r="AF97" i="2" s="1"/>
  <c r="AD96" i="2"/>
  <c r="AB96" i="2"/>
  <c r="Y96" i="2"/>
  <c r="V96" i="2"/>
  <c r="S96" i="2"/>
  <c r="P96" i="2"/>
  <c r="M96" i="2"/>
  <c r="G96" i="2"/>
  <c r="AC96" i="2" s="1"/>
  <c r="AD95" i="2"/>
  <c r="AC95" i="2"/>
  <c r="AE95" i="2" s="1"/>
  <c r="AF95" i="2" s="1"/>
  <c r="P95" i="2"/>
  <c r="M95" i="2"/>
  <c r="M93" i="2" s="1"/>
  <c r="G95" i="2"/>
  <c r="AB94" i="2"/>
  <c r="Y94" i="2"/>
  <c r="V94" i="2"/>
  <c r="V93" i="2" s="1"/>
  <c r="S94" i="2"/>
  <c r="P94" i="2"/>
  <c r="M94" i="2"/>
  <c r="J94" i="2"/>
  <c r="G94" i="2"/>
  <c r="AC94" i="2" s="1"/>
  <c r="AB93" i="2"/>
  <c r="AA93" i="2"/>
  <c r="Z93" i="2"/>
  <c r="Y93" i="2"/>
  <c r="X93" i="2"/>
  <c r="X106" i="2" s="1"/>
  <c r="W93" i="2"/>
  <c r="U93" i="2"/>
  <c r="T93" i="2"/>
  <c r="S93" i="2"/>
  <c r="R93" i="2"/>
  <c r="Q93" i="2"/>
  <c r="P93" i="2"/>
  <c r="O93" i="2"/>
  <c r="N93" i="2"/>
  <c r="L93" i="2"/>
  <c r="K93" i="2"/>
  <c r="I93" i="2"/>
  <c r="H93" i="2"/>
  <c r="H106" i="2" s="1"/>
  <c r="G93" i="2"/>
  <c r="F93" i="2"/>
  <c r="E93" i="2"/>
  <c r="L91" i="2"/>
  <c r="AF90" i="2"/>
  <c r="AC90" i="2"/>
  <c r="AB90" i="2"/>
  <c r="Y90" i="2"/>
  <c r="V90" i="2"/>
  <c r="S90" i="2"/>
  <c r="P90" i="2"/>
  <c r="AD90" i="2" s="1"/>
  <c r="AE90" i="2" s="1"/>
  <c r="AC89" i="2"/>
  <c r="P89" i="2"/>
  <c r="J89" i="2"/>
  <c r="E48" i="3" s="1"/>
  <c r="G89" i="2"/>
  <c r="AB88" i="2"/>
  <c r="AB87" i="2" s="1"/>
  <c r="AB91" i="2" s="1"/>
  <c r="Y88" i="2"/>
  <c r="Y87" i="2" s="1"/>
  <c r="Y91" i="2" s="1"/>
  <c r="V88" i="2"/>
  <c r="S88" i="2"/>
  <c r="P88" i="2"/>
  <c r="M88" i="2"/>
  <c r="M87" i="2" s="1"/>
  <c r="M91" i="2" s="1"/>
  <c r="J88" i="2"/>
  <c r="E47" i="3" s="1"/>
  <c r="G88" i="2"/>
  <c r="AC88" i="2" s="1"/>
  <c r="AA87" i="2"/>
  <c r="AA91" i="2" s="1"/>
  <c r="Z87" i="2"/>
  <c r="Z91" i="2" s="1"/>
  <c r="X87" i="2"/>
  <c r="X91" i="2" s="1"/>
  <c r="W87" i="2"/>
  <c r="W91" i="2" s="1"/>
  <c r="V87" i="2"/>
  <c r="V91" i="2" s="1"/>
  <c r="U87" i="2"/>
  <c r="U91" i="2" s="1"/>
  <c r="T87" i="2"/>
  <c r="T91" i="2" s="1"/>
  <c r="S87" i="2"/>
  <c r="S91" i="2" s="1"/>
  <c r="R87" i="2"/>
  <c r="R91" i="2" s="1"/>
  <c r="Q87" i="2"/>
  <c r="Q91" i="2" s="1"/>
  <c r="P87" i="2"/>
  <c r="P91" i="2" s="1"/>
  <c r="O87" i="2"/>
  <c r="O91" i="2" s="1"/>
  <c r="N87" i="2"/>
  <c r="N91" i="2" s="1"/>
  <c r="L87" i="2"/>
  <c r="K87" i="2"/>
  <c r="K91" i="2" s="1"/>
  <c r="J87" i="2"/>
  <c r="J91" i="2" s="1"/>
  <c r="I87" i="2"/>
  <c r="I91" i="2" s="1"/>
  <c r="H87" i="2"/>
  <c r="H91" i="2" s="1"/>
  <c r="G87" i="2"/>
  <c r="G91" i="2" s="1"/>
  <c r="AC91" i="2" s="1"/>
  <c r="F87" i="2"/>
  <c r="F91" i="2" s="1"/>
  <c r="E87" i="2"/>
  <c r="E91" i="2" s="1"/>
  <c r="AF86" i="2"/>
  <c r="AE86" i="2"/>
  <c r="Z85" i="2"/>
  <c r="R85" i="2"/>
  <c r="N85" i="2"/>
  <c r="AD84" i="2"/>
  <c r="AB84" i="2"/>
  <c r="Y84" i="2"/>
  <c r="V84" i="2"/>
  <c r="S84" i="2"/>
  <c r="AC84" i="2" s="1"/>
  <c r="AE84" i="2" s="1"/>
  <c r="AF84" i="2" s="1"/>
  <c r="P84" i="2"/>
  <c r="M84" i="2"/>
  <c r="J84" i="2"/>
  <c r="E45" i="3" s="1"/>
  <c r="F84" i="2"/>
  <c r="AB83" i="2"/>
  <c r="AB79" i="2" s="1"/>
  <c r="Y83" i="2"/>
  <c r="V83" i="2"/>
  <c r="V79" i="2" s="1"/>
  <c r="V85" i="2" s="1"/>
  <c r="S83" i="2"/>
  <c r="AC83" i="2" s="1"/>
  <c r="P83" i="2"/>
  <c r="M83" i="2"/>
  <c r="J83" i="2"/>
  <c r="AC82" i="2"/>
  <c r="P82" i="2"/>
  <c r="M82" i="2"/>
  <c r="J82" i="2"/>
  <c r="E43" i="3" s="1"/>
  <c r="F82" i="2"/>
  <c r="AC81" i="2"/>
  <c r="P81" i="2"/>
  <c r="M81" i="2"/>
  <c r="J81" i="2"/>
  <c r="E42" i="3" s="1"/>
  <c r="F81" i="2"/>
  <c r="AB80" i="2"/>
  <c r="Y80" i="2"/>
  <c r="V80" i="2"/>
  <c r="S80" i="2"/>
  <c r="S79" i="2" s="1"/>
  <c r="P80" i="2"/>
  <c r="M80" i="2"/>
  <c r="J80" i="2"/>
  <c r="E41" i="3" s="1"/>
  <c r="L41" i="3" s="1"/>
  <c r="F80" i="2"/>
  <c r="AC79" i="2"/>
  <c r="AA79" i="2"/>
  <c r="AA85" i="2" s="1"/>
  <c r="Z79" i="2"/>
  <c r="Y79" i="2"/>
  <c r="Y85" i="2" s="1"/>
  <c r="X79" i="2"/>
  <c r="X85" i="2" s="1"/>
  <c r="W79" i="2"/>
  <c r="W85" i="2" s="1"/>
  <c r="U79" i="2"/>
  <c r="U85" i="2" s="1"/>
  <c r="T79" i="2"/>
  <c r="R79" i="2"/>
  <c r="Q79" i="2"/>
  <c r="Q85" i="2" s="1"/>
  <c r="P79" i="2"/>
  <c r="O79" i="2"/>
  <c r="O85" i="2" s="1"/>
  <c r="N79" i="2"/>
  <c r="M79" i="2"/>
  <c r="M85" i="2" s="1"/>
  <c r="L79" i="2"/>
  <c r="K79" i="2"/>
  <c r="K85" i="2" s="1"/>
  <c r="I79" i="2"/>
  <c r="I85" i="2" s="1"/>
  <c r="H79" i="2"/>
  <c r="G79" i="2"/>
  <c r="G85" i="2" s="1"/>
  <c r="E79" i="2"/>
  <c r="E85" i="2" s="1"/>
  <c r="AB78" i="2"/>
  <c r="Y78" i="2"/>
  <c r="V78" i="2"/>
  <c r="S78" i="2"/>
  <c r="AC78" i="2" s="1"/>
  <c r="AE78" i="2" s="1"/>
  <c r="AF78" i="2" s="1"/>
  <c r="P78" i="2"/>
  <c r="AD78" i="2" s="1"/>
  <c r="M78" i="2"/>
  <c r="I78" i="2"/>
  <c r="F78" i="2"/>
  <c r="AB77" i="2"/>
  <c r="Y77" i="2"/>
  <c r="V77" i="2"/>
  <c r="S77" i="2"/>
  <c r="P77" i="2"/>
  <c r="AD77" i="2" s="1"/>
  <c r="M77" i="2"/>
  <c r="I77" i="2"/>
  <c r="F77" i="2"/>
  <c r="AC76" i="2"/>
  <c r="AE76" i="2" s="1"/>
  <c r="AF76" i="2" s="1"/>
  <c r="P76" i="2"/>
  <c r="AD76" i="2" s="1"/>
  <c r="M76" i="2"/>
  <c r="I76" i="2"/>
  <c r="F76" i="2"/>
  <c r="AC75" i="2"/>
  <c r="P75" i="2"/>
  <c r="M75" i="2"/>
  <c r="J75" i="2"/>
  <c r="E36" i="3" s="1"/>
  <c r="AB74" i="2"/>
  <c r="AB73" i="2" s="1"/>
  <c r="Y74" i="2"/>
  <c r="V74" i="2"/>
  <c r="S74" i="2"/>
  <c r="P74" i="2"/>
  <c r="M74" i="2"/>
  <c r="AC74" i="2" s="1"/>
  <c r="J74" i="2"/>
  <c r="E34" i="3" s="1"/>
  <c r="L34" i="3" s="1"/>
  <c r="F74" i="2"/>
  <c r="AA73" i="2"/>
  <c r="Z73" i="2"/>
  <c r="Y73" i="2"/>
  <c r="X73" i="2"/>
  <c r="W73" i="2"/>
  <c r="V73" i="2"/>
  <c r="U73" i="2"/>
  <c r="T73" i="2"/>
  <c r="R73" i="2"/>
  <c r="Q73" i="2"/>
  <c r="P73" i="2"/>
  <c r="O73" i="2"/>
  <c r="N73" i="2"/>
  <c r="M73" i="2"/>
  <c r="L73" i="2"/>
  <c r="K73" i="2"/>
  <c r="J73" i="2"/>
  <c r="I73" i="2"/>
  <c r="H73" i="2"/>
  <c r="G73" i="2"/>
  <c r="E73" i="2"/>
  <c r="AB72" i="2"/>
  <c r="Y72" i="2"/>
  <c r="V72" i="2"/>
  <c r="S72" i="2"/>
  <c r="P72" i="2"/>
  <c r="P69" i="2" s="1"/>
  <c r="M72" i="2"/>
  <c r="J72" i="2"/>
  <c r="G72" i="2"/>
  <c r="AC72" i="2" s="1"/>
  <c r="AB71" i="2"/>
  <c r="Y71" i="2"/>
  <c r="V71" i="2"/>
  <c r="S71" i="2"/>
  <c r="P71" i="2"/>
  <c r="M71" i="2"/>
  <c r="J71" i="2"/>
  <c r="G71" i="2"/>
  <c r="AC71" i="2" s="1"/>
  <c r="AB70" i="2"/>
  <c r="AB69" i="2" s="1"/>
  <c r="Y70" i="2"/>
  <c r="V70" i="2"/>
  <c r="S70" i="2"/>
  <c r="S69" i="2" s="1"/>
  <c r="P70" i="2"/>
  <c r="M70" i="2"/>
  <c r="J70" i="2"/>
  <c r="AD70" i="2" s="1"/>
  <c r="G70" i="2"/>
  <c r="AC70" i="2" s="1"/>
  <c r="AA69" i="2"/>
  <c r="Z69" i="2"/>
  <c r="Y69" i="2"/>
  <c r="X69" i="2"/>
  <c r="W69" i="2"/>
  <c r="V69" i="2"/>
  <c r="U69" i="2"/>
  <c r="T69" i="2"/>
  <c r="R69" i="2"/>
  <c r="Q69" i="2"/>
  <c r="O69" i="2"/>
  <c r="N69" i="2"/>
  <c r="M69" i="2"/>
  <c r="L69" i="2"/>
  <c r="K69" i="2"/>
  <c r="J69" i="2"/>
  <c r="I69" i="2"/>
  <c r="H69" i="2"/>
  <c r="G69" i="2"/>
  <c r="F69" i="2"/>
  <c r="E69" i="2"/>
  <c r="AB68" i="2"/>
  <c r="Y68" i="2"/>
  <c r="V68" i="2"/>
  <c r="S68" i="2"/>
  <c r="P68" i="2"/>
  <c r="M68" i="2"/>
  <c r="J68" i="2"/>
  <c r="E32" i="3" s="1"/>
  <c r="G68" i="2"/>
  <c r="AC68" i="2" s="1"/>
  <c r="P67" i="2"/>
  <c r="P64" i="2" s="1"/>
  <c r="M67" i="2"/>
  <c r="J67" i="2"/>
  <c r="E31" i="3" s="1"/>
  <c r="G67" i="2"/>
  <c r="AC67" i="2" s="1"/>
  <c r="AB66" i="2"/>
  <c r="Y66" i="2"/>
  <c r="V66" i="2"/>
  <c r="S66" i="2"/>
  <c r="AC66" i="2" s="1"/>
  <c r="P66" i="2"/>
  <c r="M66" i="2"/>
  <c r="J66" i="2"/>
  <c r="E30" i="3" s="1"/>
  <c r="L30" i="3" s="1"/>
  <c r="F66" i="2"/>
  <c r="AB65" i="2"/>
  <c r="AB64" i="2" s="1"/>
  <c r="Y65" i="2"/>
  <c r="V65" i="2"/>
  <c r="S65" i="2"/>
  <c r="S64" i="2" s="1"/>
  <c r="P65" i="2"/>
  <c r="M65" i="2"/>
  <c r="J65" i="2"/>
  <c r="E29" i="3" s="1"/>
  <c r="F65" i="2"/>
  <c r="AA64" i="2"/>
  <c r="Z64" i="2"/>
  <c r="Y64" i="2"/>
  <c r="X64" i="2"/>
  <c r="W64" i="2"/>
  <c r="V64" i="2"/>
  <c r="U64" i="2"/>
  <c r="T64" i="2"/>
  <c r="R64" i="2"/>
  <c r="Q64" i="2"/>
  <c r="O64" i="2"/>
  <c r="N64" i="2"/>
  <c r="M64" i="2"/>
  <c r="AC64" i="2" s="1"/>
  <c r="L64" i="2"/>
  <c r="K64" i="2"/>
  <c r="J64" i="2"/>
  <c r="I64" i="2"/>
  <c r="H64" i="2"/>
  <c r="G64" i="2"/>
  <c r="F64" i="2"/>
  <c r="E64" i="2"/>
  <c r="AB63" i="2"/>
  <c r="Y63" i="2"/>
  <c r="V63" i="2"/>
  <c r="S63" i="2"/>
  <c r="AC63" i="2" s="1"/>
  <c r="AE63" i="2" s="1"/>
  <c r="AF63" i="2" s="1"/>
  <c r="P63" i="2"/>
  <c r="AD63" i="2" s="1"/>
  <c r="M63" i="2"/>
  <c r="I63" i="2"/>
  <c r="F63" i="2"/>
  <c r="AB62" i="2"/>
  <c r="AB61" i="2" s="1"/>
  <c r="Y62" i="2"/>
  <c r="V62" i="2"/>
  <c r="S62" i="2"/>
  <c r="S61" i="2" s="1"/>
  <c r="P62" i="2"/>
  <c r="AD62" i="2" s="1"/>
  <c r="M62" i="2"/>
  <c r="I62" i="2"/>
  <c r="F62" i="2"/>
  <c r="F61" i="2" s="1"/>
  <c r="AA61" i="2"/>
  <c r="Z61" i="2"/>
  <c r="Y61" i="2"/>
  <c r="X61" i="2"/>
  <c r="W61" i="2"/>
  <c r="V61" i="2"/>
  <c r="U61" i="2"/>
  <c r="T61" i="2"/>
  <c r="R61" i="2"/>
  <c r="Q61" i="2"/>
  <c r="P61" i="2"/>
  <c r="O61" i="2"/>
  <c r="N61" i="2"/>
  <c r="M61" i="2"/>
  <c r="AC61" i="2" s="1"/>
  <c r="L61" i="2"/>
  <c r="K61" i="2"/>
  <c r="J61" i="2"/>
  <c r="I61" i="2"/>
  <c r="H61" i="2"/>
  <c r="G61" i="2"/>
  <c r="E61" i="2"/>
  <c r="AB58" i="2"/>
  <c r="Y58" i="2"/>
  <c r="V58" i="2"/>
  <c r="S58" i="2"/>
  <c r="P58" i="2"/>
  <c r="M58" i="2"/>
  <c r="J58" i="2"/>
  <c r="G58" i="2"/>
  <c r="AC58" i="2" s="1"/>
  <c r="AB57" i="2"/>
  <c r="Y57" i="2"/>
  <c r="V57" i="2"/>
  <c r="S57" i="2"/>
  <c r="P57" i="2"/>
  <c r="M57" i="2"/>
  <c r="J57" i="2"/>
  <c r="G57" i="2"/>
  <c r="AC57" i="2" s="1"/>
  <c r="AB56" i="2"/>
  <c r="Y56" i="2"/>
  <c r="V56" i="2"/>
  <c r="S56" i="2"/>
  <c r="P56" i="2"/>
  <c r="M56" i="2"/>
  <c r="J56" i="2"/>
  <c r="G56" i="2"/>
  <c r="AB55" i="2"/>
  <c r="AA55" i="2"/>
  <c r="AA59" i="2" s="1"/>
  <c r="Z55" i="2"/>
  <c r="Y55" i="2"/>
  <c r="Y59" i="2" s="1"/>
  <c r="X55" i="2"/>
  <c r="X59" i="2" s="1"/>
  <c r="W55" i="2"/>
  <c r="W59" i="2" s="1"/>
  <c r="V55" i="2"/>
  <c r="U55" i="2"/>
  <c r="U59" i="2" s="1"/>
  <c r="T55" i="2"/>
  <c r="R55" i="2"/>
  <c r="Q55" i="2"/>
  <c r="P55" i="2"/>
  <c r="P59" i="2" s="1"/>
  <c r="O55" i="2"/>
  <c r="N55" i="2"/>
  <c r="M55" i="2"/>
  <c r="L55" i="2"/>
  <c r="L59" i="2" s="1"/>
  <c r="K55" i="2"/>
  <c r="J55" i="2"/>
  <c r="I55" i="2"/>
  <c r="H55" i="2"/>
  <c r="H59" i="2" s="1"/>
  <c r="F55" i="2"/>
  <c r="E55" i="2"/>
  <c r="E59" i="2" s="1"/>
  <c r="AB54" i="2"/>
  <c r="Y54" i="2"/>
  <c r="V54" i="2"/>
  <c r="S54" i="2"/>
  <c r="S51" i="2" s="1"/>
  <c r="P54" i="2"/>
  <c r="M54" i="2"/>
  <c r="J54" i="2"/>
  <c r="AD54" i="2" s="1"/>
  <c r="G54" i="2"/>
  <c r="G51" i="2" s="1"/>
  <c r="AC51" i="2" s="1"/>
  <c r="AB53" i="2"/>
  <c r="Y53" i="2"/>
  <c r="V53" i="2"/>
  <c r="S53" i="2"/>
  <c r="P53" i="2"/>
  <c r="M53" i="2"/>
  <c r="J53" i="2"/>
  <c r="AD53" i="2" s="1"/>
  <c r="G53" i="2"/>
  <c r="AC53" i="2" s="1"/>
  <c r="AE53" i="2" s="1"/>
  <c r="AF53" i="2" s="1"/>
  <c r="AB52" i="2"/>
  <c r="Y52" i="2"/>
  <c r="V52" i="2"/>
  <c r="S52" i="2"/>
  <c r="P52" i="2"/>
  <c r="M52" i="2"/>
  <c r="J52" i="2"/>
  <c r="AD52" i="2" s="1"/>
  <c r="G52" i="2"/>
  <c r="AC52" i="2" s="1"/>
  <c r="AE52" i="2" s="1"/>
  <c r="AF52" i="2" s="1"/>
  <c r="AB51" i="2"/>
  <c r="AB59" i="2" s="1"/>
  <c r="AA51" i="2"/>
  <c r="Z51" i="2"/>
  <c r="Y51" i="2"/>
  <c r="X51" i="2"/>
  <c r="W51" i="2"/>
  <c r="V51" i="2"/>
  <c r="U51" i="2"/>
  <c r="T51" i="2"/>
  <c r="T59" i="2" s="1"/>
  <c r="R51" i="2"/>
  <c r="Q51" i="2"/>
  <c r="P51" i="2"/>
  <c r="O51" i="2"/>
  <c r="N51" i="2"/>
  <c r="M51" i="2"/>
  <c r="L51" i="2"/>
  <c r="K51" i="2"/>
  <c r="J51" i="2"/>
  <c r="AD51" i="2" s="1"/>
  <c r="I51" i="2"/>
  <c r="H51" i="2"/>
  <c r="F51" i="2"/>
  <c r="E51" i="2"/>
  <c r="AB48" i="2"/>
  <c r="Y48" i="2"/>
  <c r="V48" i="2"/>
  <c r="S48" i="2"/>
  <c r="P48" i="2"/>
  <c r="M48" i="2"/>
  <c r="J48" i="2"/>
  <c r="AD48" i="2" s="1"/>
  <c r="G48" i="2"/>
  <c r="AC48" i="2" s="1"/>
  <c r="AB47" i="2"/>
  <c r="Y47" i="2"/>
  <c r="V47" i="2"/>
  <c r="S47" i="2"/>
  <c r="P47" i="2"/>
  <c r="M47" i="2"/>
  <c r="J47" i="2"/>
  <c r="AD47" i="2" s="1"/>
  <c r="G47" i="2"/>
  <c r="AC47" i="2" s="1"/>
  <c r="AB46" i="2"/>
  <c r="Y46" i="2"/>
  <c r="V46" i="2"/>
  <c r="S46" i="2"/>
  <c r="P46" i="2"/>
  <c r="M46" i="2"/>
  <c r="J46" i="2"/>
  <c r="AD46" i="2" s="1"/>
  <c r="G46" i="2"/>
  <c r="AC46" i="2" s="1"/>
  <c r="AB45" i="2"/>
  <c r="AA45" i="2"/>
  <c r="Z45" i="2"/>
  <c r="Y45" i="2"/>
  <c r="Y49" i="2" s="1"/>
  <c r="X45" i="2"/>
  <c r="W45" i="2"/>
  <c r="V45" i="2"/>
  <c r="V49" i="2" s="1"/>
  <c r="U45" i="2"/>
  <c r="T45" i="2"/>
  <c r="S45" i="2"/>
  <c r="S49" i="2" s="1"/>
  <c r="R45" i="2"/>
  <c r="Q45" i="2"/>
  <c r="P45" i="2"/>
  <c r="P49" i="2" s="1"/>
  <c r="O45" i="2"/>
  <c r="N45" i="2"/>
  <c r="M45" i="2"/>
  <c r="M49" i="2" s="1"/>
  <c r="L45" i="2"/>
  <c r="K45" i="2"/>
  <c r="J45" i="2"/>
  <c r="J49" i="2" s="1"/>
  <c r="I45" i="2"/>
  <c r="H45" i="2"/>
  <c r="G45" i="2"/>
  <c r="G49" i="2" s="1"/>
  <c r="F45" i="2"/>
  <c r="E45" i="2"/>
  <c r="AB44" i="2"/>
  <c r="Y44" i="2"/>
  <c r="V44" i="2"/>
  <c r="S44" i="2"/>
  <c r="P44" i="2"/>
  <c r="M44" i="2"/>
  <c r="J44" i="2"/>
  <c r="AD44" i="2" s="1"/>
  <c r="G44" i="2"/>
  <c r="AC44" i="2" s="1"/>
  <c r="AB43" i="2"/>
  <c r="Y43" i="2"/>
  <c r="V43" i="2"/>
  <c r="S43" i="2"/>
  <c r="P43" i="2"/>
  <c r="M43" i="2"/>
  <c r="J43" i="2"/>
  <c r="AD43" i="2" s="1"/>
  <c r="G43" i="2"/>
  <c r="AC43" i="2" s="1"/>
  <c r="AB42" i="2"/>
  <c r="Y42" i="2"/>
  <c r="V42" i="2"/>
  <c r="S42" i="2"/>
  <c r="P42" i="2"/>
  <c r="M42" i="2"/>
  <c r="J42" i="2"/>
  <c r="AD42" i="2" s="1"/>
  <c r="G42" i="2"/>
  <c r="AC42" i="2" s="1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AD41" i="2" s="1"/>
  <c r="I41" i="2"/>
  <c r="H41" i="2"/>
  <c r="G41" i="2"/>
  <c r="AC41" i="2" s="1"/>
  <c r="AE41" i="2" s="1"/>
  <c r="AF41" i="2" s="1"/>
  <c r="F41" i="2"/>
  <c r="E41" i="2"/>
  <c r="AB40" i="2"/>
  <c r="Y40" i="2"/>
  <c r="V40" i="2"/>
  <c r="S40" i="2"/>
  <c r="P40" i="2"/>
  <c r="M40" i="2"/>
  <c r="J40" i="2"/>
  <c r="AD40" i="2" s="1"/>
  <c r="G40" i="2"/>
  <c r="AC40" i="2" s="1"/>
  <c r="AB39" i="2"/>
  <c r="Y39" i="2"/>
  <c r="V39" i="2"/>
  <c r="S39" i="2"/>
  <c r="P39" i="2"/>
  <c r="M39" i="2"/>
  <c r="J39" i="2"/>
  <c r="AD39" i="2" s="1"/>
  <c r="G39" i="2"/>
  <c r="AC39" i="2" s="1"/>
  <c r="AB38" i="2"/>
  <c r="AB37" i="2" s="1"/>
  <c r="Y38" i="2"/>
  <c r="V38" i="2"/>
  <c r="S38" i="2"/>
  <c r="P38" i="2"/>
  <c r="M38" i="2"/>
  <c r="J38" i="2"/>
  <c r="AD38" i="2" s="1"/>
  <c r="G38" i="2"/>
  <c r="AC38" i="2" s="1"/>
  <c r="Y37" i="2"/>
  <c r="V37" i="2"/>
  <c r="S37" i="2"/>
  <c r="P37" i="2"/>
  <c r="M37" i="2"/>
  <c r="J37" i="2"/>
  <c r="AD37" i="2" s="1"/>
  <c r="G37" i="2"/>
  <c r="AC37" i="2" s="1"/>
  <c r="AB30" i="2"/>
  <c r="Y30" i="2"/>
  <c r="V30" i="2"/>
  <c r="S30" i="2"/>
  <c r="P30" i="2"/>
  <c r="M30" i="2"/>
  <c r="G30" i="2"/>
  <c r="J30" i="2" s="1"/>
  <c r="AB29" i="2"/>
  <c r="Y29" i="2"/>
  <c r="Y21" i="2" s="1"/>
  <c r="V29" i="2"/>
  <c r="S29" i="2"/>
  <c r="AC29" i="2" s="1"/>
  <c r="P29" i="2"/>
  <c r="M29" i="2"/>
  <c r="G29" i="2"/>
  <c r="J29" i="2" s="1"/>
  <c r="P28" i="2"/>
  <c r="M28" i="2"/>
  <c r="J28" i="2"/>
  <c r="E20" i="3" s="1"/>
  <c r="G28" i="2"/>
  <c r="AC28" i="2" s="1"/>
  <c r="P27" i="2"/>
  <c r="M27" i="2"/>
  <c r="AC27" i="2" s="1"/>
  <c r="G27" i="2"/>
  <c r="J27" i="2" s="1"/>
  <c r="P26" i="2"/>
  <c r="M26" i="2"/>
  <c r="G26" i="2"/>
  <c r="J26" i="2" s="1"/>
  <c r="AC25" i="2"/>
  <c r="P25" i="2"/>
  <c r="M25" i="2"/>
  <c r="G25" i="2"/>
  <c r="J25" i="2" s="1"/>
  <c r="P24" i="2"/>
  <c r="M24" i="2"/>
  <c r="J24" i="2"/>
  <c r="E16" i="3" s="1"/>
  <c r="G24" i="2"/>
  <c r="AC24" i="2" s="1"/>
  <c r="P23" i="2"/>
  <c r="M23" i="2"/>
  <c r="M21" i="2" s="1"/>
  <c r="G23" i="2"/>
  <c r="J23" i="2" s="1"/>
  <c r="AB22" i="2"/>
  <c r="Y22" i="2"/>
  <c r="V22" i="2"/>
  <c r="S22" i="2"/>
  <c r="P22" i="2"/>
  <c r="AD22" i="2" s="1"/>
  <c r="M22" i="2"/>
  <c r="I22" i="2"/>
  <c r="G22" i="2"/>
  <c r="AC22" i="2" s="1"/>
  <c r="AE22" i="2" s="1"/>
  <c r="AF22" i="2" s="1"/>
  <c r="AB21" i="2"/>
  <c r="V21" i="2"/>
  <c r="P21" i="2"/>
  <c r="AD20" i="2"/>
  <c r="Y20" i="2"/>
  <c r="S20" i="2"/>
  <c r="M20" i="2"/>
  <c r="J20" i="2"/>
  <c r="G20" i="2"/>
  <c r="AC20" i="2" s="1"/>
  <c r="AE20" i="2" s="1"/>
  <c r="AF20" i="2" s="1"/>
  <c r="AC19" i="2"/>
  <c r="Y19" i="2"/>
  <c r="S19" i="2"/>
  <c r="M19" i="2"/>
  <c r="J19" i="2"/>
  <c r="J17" i="2" s="1"/>
  <c r="AD17" i="2" s="1"/>
  <c r="G19" i="2"/>
  <c r="AD18" i="2"/>
  <c r="Y18" i="2"/>
  <c r="Y17" i="2" s="1"/>
  <c r="S18" i="2"/>
  <c r="M18" i="2"/>
  <c r="M17" i="2" s="1"/>
  <c r="J18" i="2"/>
  <c r="G18" i="2"/>
  <c r="AC18" i="2" s="1"/>
  <c r="AE18" i="2" s="1"/>
  <c r="AF18" i="2" s="1"/>
  <c r="S17" i="2"/>
  <c r="AB16" i="2"/>
  <c r="Y16" i="2"/>
  <c r="V16" i="2"/>
  <c r="S16" i="2"/>
  <c r="P16" i="2"/>
  <c r="M16" i="2"/>
  <c r="J16" i="2"/>
  <c r="AD16" i="2" s="1"/>
  <c r="G16" i="2"/>
  <c r="AC16" i="2" s="1"/>
  <c r="AB15" i="2"/>
  <c r="Y15" i="2"/>
  <c r="V15" i="2"/>
  <c r="S15" i="2"/>
  <c r="P15" i="2"/>
  <c r="M15" i="2"/>
  <c r="J15" i="2"/>
  <c r="J13" i="2" s="1"/>
  <c r="G15" i="2"/>
  <c r="AC15" i="2" s="1"/>
  <c r="AB14" i="2"/>
  <c r="AB13" i="2" s="1"/>
  <c r="Y14" i="2"/>
  <c r="V14" i="2"/>
  <c r="V13" i="2" s="1"/>
  <c r="S14" i="2"/>
  <c r="P14" i="2"/>
  <c r="AD14" i="2" s="1"/>
  <c r="M14" i="2"/>
  <c r="G14" i="2"/>
  <c r="AC14" i="2" s="1"/>
  <c r="Y13" i="2"/>
  <c r="S13" i="2"/>
  <c r="M13" i="2"/>
  <c r="G13" i="2"/>
  <c r="AC13" i="2" s="1"/>
  <c r="H23" i="1"/>
  <c r="G23" i="1"/>
  <c r="F23" i="1"/>
  <c r="E23" i="1"/>
  <c r="D23" i="1"/>
  <c r="J23" i="1" s="1"/>
  <c r="N22" i="1"/>
  <c r="L22" i="1"/>
  <c r="J22" i="1"/>
  <c r="C22" i="1"/>
  <c r="J21" i="1"/>
  <c r="J20" i="1"/>
  <c r="E15" i="3" l="1"/>
  <c r="AD23" i="2"/>
  <c r="I23" i="2"/>
  <c r="J21" i="2"/>
  <c r="P31" i="2"/>
  <c r="AB49" i="2"/>
  <c r="AE16" i="2"/>
  <c r="AF16" i="2" s="1"/>
  <c r="V31" i="2"/>
  <c r="E19" i="3"/>
  <c r="AD27" i="2"/>
  <c r="I27" i="2"/>
  <c r="Y31" i="2"/>
  <c r="AE38" i="2"/>
  <c r="AF38" i="2" s="1"/>
  <c r="AE39" i="2"/>
  <c r="AF39" i="2" s="1"/>
  <c r="AE40" i="2"/>
  <c r="AF40" i="2" s="1"/>
  <c r="AE42" i="2"/>
  <c r="AF42" i="2" s="1"/>
  <c r="AE43" i="2"/>
  <c r="AF43" i="2" s="1"/>
  <c r="AE44" i="2"/>
  <c r="AF44" i="2" s="1"/>
  <c r="AE46" i="2"/>
  <c r="AF46" i="2" s="1"/>
  <c r="AE47" i="2"/>
  <c r="AF47" i="2" s="1"/>
  <c r="AE48" i="2"/>
  <c r="AF48" i="2" s="1"/>
  <c r="M31" i="2"/>
  <c r="E21" i="3"/>
  <c r="I29" i="2"/>
  <c r="AD29" i="2"/>
  <c r="AE29" i="2" s="1"/>
  <c r="AF29" i="2" s="1"/>
  <c r="AE14" i="2"/>
  <c r="AF14" i="2" s="1"/>
  <c r="AB31" i="2"/>
  <c r="AE24" i="2"/>
  <c r="AF24" i="2" s="1"/>
  <c r="E17" i="3"/>
  <c r="I25" i="2"/>
  <c r="AD25" i="2"/>
  <c r="AE25" i="2" s="1"/>
  <c r="AF25" i="2" s="1"/>
  <c r="E18" i="3"/>
  <c r="AD26" i="2"/>
  <c r="I26" i="2"/>
  <c r="AE27" i="2"/>
  <c r="AF27" i="2" s="1"/>
  <c r="AE37" i="2"/>
  <c r="AF37" i="2" s="1"/>
  <c r="E22" i="3"/>
  <c r="AD30" i="2"/>
  <c r="I30" i="2"/>
  <c r="AE51" i="2"/>
  <c r="AF51" i="2" s="1"/>
  <c r="AD28" i="2"/>
  <c r="AE28" i="2" s="1"/>
  <c r="AF28" i="2" s="1"/>
  <c r="AD64" i="2"/>
  <c r="AD69" i="2"/>
  <c r="AE91" i="2"/>
  <c r="AF91" i="2" s="1"/>
  <c r="P13" i="2"/>
  <c r="AD13" i="2" s="1"/>
  <c r="AE13" i="2" s="1"/>
  <c r="AF13" i="2" s="1"/>
  <c r="G17" i="2"/>
  <c r="AC17" i="2" s="1"/>
  <c r="AE17" i="2" s="1"/>
  <c r="AF17" i="2" s="1"/>
  <c r="AD19" i="2"/>
  <c r="AE19" i="2" s="1"/>
  <c r="AF19" i="2" s="1"/>
  <c r="G21" i="2"/>
  <c r="S21" i="2"/>
  <c r="S31" i="2" s="1"/>
  <c r="AC26" i="2"/>
  <c r="AE26" i="2" s="1"/>
  <c r="AF26" i="2" s="1"/>
  <c r="AC30" i="2"/>
  <c r="AE30" i="2" s="1"/>
  <c r="AF30" i="2" s="1"/>
  <c r="AC45" i="2"/>
  <c r="AC49" i="2" s="1"/>
  <c r="AE49" i="2" s="1"/>
  <c r="AF49" i="2" s="1"/>
  <c r="I59" i="2"/>
  <c r="M59" i="2"/>
  <c r="Q59" i="2"/>
  <c r="V59" i="2"/>
  <c r="Z59" i="2"/>
  <c r="AD57" i="2"/>
  <c r="AE57" i="2" s="1"/>
  <c r="AF57" i="2" s="1"/>
  <c r="AC69" i="2"/>
  <c r="AD71" i="2"/>
  <c r="AE72" i="2"/>
  <c r="AF72" i="2" s="1"/>
  <c r="AE75" i="2"/>
  <c r="AF75" i="2" s="1"/>
  <c r="T85" i="2"/>
  <c r="F79" i="2"/>
  <c r="AC80" i="2"/>
  <c r="AE80" i="2" s="1"/>
  <c r="AF80" i="2" s="1"/>
  <c r="M45" i="3"/>
  <c r="L45" i="3"/>
  <c r="AE89" i="2"/>
  <c r="AF89" i="2" s="1"/>
  <c r="E59" i="3"/>
  <c r="AD113" i="2"/>
  <c r="L16" i="3"/>
  <c r="G16" i="3"/>
  <c r="M16" i="3"/>
  <c r="G20" i="3"/>
  <c r="L20" i="3" s="1"/>
  <c r="M20" i="3"/>
  <c r="E44" i="3"/>
  <c r="J79" i="2"/>
  <c r="AD45" i="2"/>
  <c r="AD49" i="2" s="1"/>
  <c r="J59" i="2"/>
  <c r="N59" i="2"/>
  <c r="R59" i="2"/>
  <c r="G55" i="2"/>
  <c r="S55" i="2"/>
  <c r="S59" i="2" s="1"/>
  <c r="AC56" i="2"/>
  <c r="AD61" i="2"/>
  <c r="AE61" i="2" s="1"/>
  <c r="AF61" i="2" s="1"/>
  <c r="AD72" i="2"/>
  <c r="AD73" i="2"/>
  <c r="F73" i="2"/>
  <c r="L85" i="2"/>
  <c r="P85" i="2"/>
  <c r="AE81" i="2"/>
  <c r="AF81" i="2" s="1"/>
  <c r="AB85" i="2"/>
  <c r="E50" i="3"/>
  <c r="AD94" i="2"/>
  <c r="J93" i="2"/>
  <c r="P106" i="2"/>
  <c r="AD102" i="2"/>
  <c r="AB106" i="2"/>
  <c r="M108" i="2"/>
  <c r="M118" i="2" s="1"/>
  <c r="AC110" i="2"/>
  <c r="AE110" i="2" s="1"/>
  <c r="AF110" i="2" s="1"/>
  <c r="E61" i="3"/>
  <c r="AD115" i="2"/>
  <c r="AC131" i="2"/>
  <c r="AD138" i="2"/>
  <c r="AD24" i="2"/>
  <c r="AC54" i="2"/>
  <c r="AE54" i="2" s="1"/>
  <c r="AF54" i="2" s="1"/>
  <c r="AE66" i="2"/>
  <c r="AF66" i="2" s="1"/>
  <c r="AE71" i="2"/>
  <c r="AF71" i="2" s="1"/>
  <c r="AE101" i="2"/>
  <c r="AF101" i="2" s="1"/>
  <c r="AD15" i="2"/>
  <c r="AE15" i="2" s="1"/>
  <c r="AF15" i="2" s="1"/>
  <c r="AC23" i="2"/>
  <c r="AE23" i="2" s="1"/>
  <c r="AF23" i="2" s="1"/>
  <c r="I24" i="2"/>
  <c r="I28" i="2"/>
  <c r="F59" i="2"/>
  <c r="K59" i="2"/>
  <c r="O59" i="2"/>
  <c r="AD56" i="2"/>
  <c r="AD58" i="2"/>
  <c r="AE58" i="2" s="1"/>
  <c r="AF58" i="2" s="1"/>
  <c r="AE64" i="2"/>
  <c r="AF64" i="2" s="1"/>
  <c r="AE70" i="2"/>
  <c r="AF70" i="2" s="1"/>
  <c r="S73" i="2"/>
  <c r="S85" i="2" s="1"/>
  <c r="AC77" i="2"/>
  <c r="AE77" i="2" s="1"/>
  <c r="AF77" i="2" s="1"/>
  <c r="H85" i="2"/>
  <c r="AE82" i="2"/>
  <c r="AF82" i="2" s="1"/>
  <c r="AE83" i="2"/>
  <c r="AF83" i="2" s="1"/>
  <c r="AD83" i="2"/>
  <c r="AD91" i="2"/>
  <c r="T106" i="2"/>
  <c r="AC62" i="2"/>
  <c r="AE62" i="2" s="1"/>
  <c r="AF62" i="2" s="1"/>
  <c r="AC65" i="2"/>
  <c r="M36" i="3"/>
  <c r="L36" i="3"/>
  <c r="AD75" i="2"/>
  <c r="AD80" i="2"/>
  <c r="M42" i="3"/>
  <c r="L42" i="3"/>
  <c r="AD81" i="2"/>
  <c r="M43" i="3"/>
  <c r="L43" i="3"/>
  <c r="AD82" i="2"/>
  <c r="AC87" i="2"/>
  <c r="AD89" i="2"/>
  <c r="M53" i="3"/>
  <c r="L53" i="3"/>
  <c r="AD109" i="2"/>
  <c r="AE109" i="2" s="1"/>
  <c r="AF109" i="2" s="1"/>
  <c r="AE114" i="2"/>
  <c r="AF114" i="2" s="1"/>
  <c r="AD114" i="2"/>
  <c r="S125" i="2"/>
  <c r="AD133" i="2"/>
  <c r="AE133" i="2" s="1"/>
  <c r="AF133" i="2" s="1"/>
  <c r="G138" i="2"/>
  <c r="AC138" i="2" s="1"/>
  <c r="AE138" i="2" s="1"/>
  <c r="AF138" i="2" s="1"/>
  <c r="AC135" i="2"/>
  <c r="AE135" i="2" s="1"/>
  <c r="AF135" i="2" s="1"/>
  <c r="M144" i="2"/>
  <c r="AC142" i="2"/>
  <c r="AE142" i="2" s="1"/>
  <c r="AF142" i="2" s="1"/>
  <c r="AE159" i="2"/>
  <c r="AF159" i="2" s="1"/>
  <c r="AD55" i="2"/>
  <c r="AD59" i="2" s="1"/>
  <c r="M29" i="3"/>
  <c r="L29" i="3"/>
  <c r="AD65" i="2"/>
  <c r="AD66" i="2"/>
  <c r="M31" i="3"/>
  <c r="L31" i="3"/>
  <c r="AD67" i="2"/>
  <c r="AE67" i="2" s="1"/>
  <c r="AF67" i="2" s="1"/>
  <c r="M32" i="3"/>
  <c r="L32" i="3"/>
  <c r="AD68" i="2"/>
  <c r="AE68" i="2" s="1"/>
  <c r="AF68" i="2" s="1"/>
  <c r="AD74" i="2"/>
  <c r="AE74" i="2" s="1"/>
  <c r="AF74" i="2" s="1"/>
  <c r="AD87" i="2"/>
  <c r="M47" i="3"/>
  <c r="L47" i="3"/>
  <c r="AD88" i="2"/>
  <c r="AE88" i="2" s="1"/>
  <c r="AF88" i="2" s="1"/>
  <c r="L48" i="3"/>
  <c r="M48" i="3"/>
  <c r="M106" i="2"/>
  <c r="AC106" i="2" s="1"/>
  <c r="S108" i="2"/>
  <c r="S118" i="2" s="1"/>
  <c r="M125" i="2"/>
  <c r="AC125" i="2" s="1"/>
  <c r="AE136" i="2"/>
  <c r="AF136" i="2" s="1"/>
  <c r="AC93" i="2"/>
  <c r="AE94" i="2"/>
  <c r="AF94" i="2" s="1"/>
  <c r="AE96" i="2"/>
  <c r="AF96" i="2" s="1"/>
  <c r="J108" i="2"/>
  <c r="AE112" i="2"/>
  <c r="AF112" i="2" s="1"/>
  <c r="AE113" i="2"/>
  <c r="AF113" i="2" s="1"/>
  <c r="AE115" i="2"/>
  <c r="AF115" i="2" s="1"/>
  <c r="G118" i="2"/>
  <c r="AE123" i="2"/>
  <c r="AF123" i="2" s="1"/>
  <c r="G129" i="2"/>
  <c r="S129" i="2"/>
  <c r="AC127" i="2"/>
  <c r="J144" i="2"/>
  <c r="AD144" i="2" s="1"/>
  <c r="V144" i="2"/>
  <c r="AE141" i="2"/>
  <c r="AF141" i="2" s="1"/>
  <c r="AC144" i="2"/>
  <c r="AD154" i="2"/>
  <c r="AE154" i="2" s="1"/>
  <c r="AF154" i="2" s="1"/>
  <c r="AE167" i="2"/>
  <c r="AF167" i="2" s="1"/>
  <c r="J160" i="2"/>
  <c r="E83" i="3"/>
  <c r="M83" i="3" s="1"/>
  <c r="AD169" i="2"/>
  <c r="AE169" i="2" s="1"/>
  <c r="AF169" i="2" s="1"/>
  <c r="AC102" i="2"/>
  <c r="AE102" i="2" s="1"/>
  <c r="AF102" i="2" s="1"/>
  <c r="M56" i="3"/>
  <c r="AD111" i="2"/>
  <c r="AE111" i="2" s="1"/>
  <c r="AF111" i="2" s="1"/>
  <c r="AD117" i="2"/>
  <c r="AE117" i="2" s="1"/>
  <c r="AF117" i="2" s="1"/>
  <c r="AD124" i="2"/>
  <c r="AE124" i="2" s="1"/>
  <c r="AF124" i="2" s="1"/>
  <c r="J125" i="2"/>
  <c r="AD125" i="2" s="1"/>
  <c r="AD127" i="2"/>
  <c r="AD131" i="2"/>
  <c r="Y144" i="2"/>
  <c r="AE152" i="2"/>
  <c r="AF152" i="2" s="1"/>
  <c r="AD155" i="2"/>
  <c r="AE155" i="2" s="1"/>
  <c r="AF155" i="2" s="1"/>
  <c r="AD159" i="2"/>
  <c r="AB182" i="2"/>
  <c r="G160" i="2"/>
  <c r="AD152" i="2"/>
  <c r="AD156" i="2"/>
  <c r="AE156" i="2" s="1"/>
  <c r="AF156" i="2" s="1"/>
  <c r="H182" i="2"/>
  <c r="T182" i="2"/>
  <c r="X182" i="2"/>
  <c r="AC161" i="2"/>
  <c r="AE161" i="2" s="1"/>
  <c r="AF161" i="2" s="1"/>
  <c r="AC166" i="2"/>
  <c r="AE166" i="2" s="1"/>
  <c r="AF166" i="2" s="1"/>
  <c r="AE170" i="2"/>
  <c r="AF170" i="2" s="1"/>
  <c r="AE179" i="2"/>
  <c r="AF179" i="2" s="1"/>
  <c r="AD120" i="2"/>
  <c r="AE120" i="2" s="1"/>
  <c r="AF120" i="2" s="1"/>
  <c r="S144" i="2"/>
  <c r="AD142" i="2"/>
  <c r="AE158" i="2"/>
  <c r="AF158" i="2" s="1"/>
  <c r="P182" i="2"/>
  <c r="AE174" i="2"/>
  <c r="AF174" i="2" s="1"/>
  <c r="J98" i="3"/>
  <c r="M12" i="3"/>
  <c r="E85" i="3"/>
  <c r="E87" i="3"/>
  <c r="M87" i="3" s="1"/>
  <c r="E88" i="3"/>
  <c r="M88" i="3" s="1"/>
  <c r="AD176" i="2"/>
  <c r="AE176" i="2" s="1"/>
  <c r="AF176" i="2" s="1"/>
  <c r="L14" i="3"/>
  <c r="L24" i="3"/>
  <c r="L51" i="3"/>
  <c r="AC165" i="2"/>
  <c r="AE165" i="2" s="1"/>
  <c r="AF165" i="2" s="1"/>
  <c r="M14" i="3"/>
  <c r="E79" i="3"/>
  <c r="M79" i="3" s="1"/>
  <c r="E80" i="3"/>
  <c r="M80" i="3" s="1"/>
  <c r="E81" i="3"/>
  <c r="M81" i="3" s="1"/>
  <c r="AE93" i="2" l="1"/>
  <c r="AF93" i="2" s="1"/>
  <c r="AE127" i="2"/>
  <c r="AF127" i="2" s="1"/>
  <c r="AE65" i="2"/>
  <c r="AF65" i="2" s="1"/>
  <c r="AD93" i="2"/>
  <c r="J106" i="2"/>
  <c r="AD106" i="2" s="1"/>
  <c r="AE106" i="2" s="1"/>
  <c r="AF106" i="2" s="1"/>
  <c r="AB183" i="2"/>
  <c r="AB34" i="2"/>
  <c r="AB33" i="2" s="1"/>
  <c r="AB35" i="2" s="1"/>
  <c r="AD160" i="2"/>
  <c r="J182" i="2"/>
  <c r="AD182" i="2" s="1"/>
  <c r="AE125" i="2"/>
  <c r="AF125" i="2" s="1"/>
  <c r="AE87" i="2"/>
  <c r="AF87" i="2" s="1"/>
  <c r="AC73" i="2"/>
  <c r="AE56" i="2"/>
  <c r="AF56" i="2" s="1"/>
  <c r="M44" i="3"/>
  <c r="L44" i="3"/>
  <c r="F85" i="2"/>
  <c r="V34" i="2"/>
  <c r="V33" i="2" s="1"/>
  <c r="V35" i="2" s="1"/>
  <c r="V183" i="2" s="1"/>
  <c r="J31" i="2"/>
  <c r="AD21" i="2"/>
  <c r="AD31" i="2" s="1"/>
  <c r="AE131" i="2"/>
  <c r="AF131" i="2" s="1"/>
  <c r="AE144" i="2"/>
  <c r="AF144" i="2" s="1"/>
  <c r="J118" i="2"/>
  <c r="AD118" i="2" s="1"/>
  <c r="AD108" i="2"/>
  <c r="AD79" i="2"/>
  <c r="J85" i="2"/>
  <c r="AC129" i="2"/>
  <c r="AE129" i="2" s="1"/>
  <c r="AF129" i="2" s="1"/>
  <c r="AC108" i="2"/>
  <c r="AE108" i="2" s="1"/>
  <c r="AF108" i="2" s="1"/>
  <c r="L50" i="3"/>
  <c r="M50" i="3"/>
  <c r="AE69" i="2"/>
  <c r="AF69" i="2" s="1"/>
  <c r="S34" i="2"/>
  <c r="S33" i="2" s="1"/>
  <c r="S35" i="2" s="1"/>
  <c r="S183" i="2" s="1"/>
  <c r="M17" i="3"/>
  <c r="G17" i="3"/>
  <c r="L17" i="3" s="1"/>
  <c r="M21" i="3"/>
  <c r="L21" i="3"/>
  <c r="G21" i="3"/>
  <c r="G59" i="2"/>
  <c r="AC55" i="2"/>
  <c r="AE45" i="2"/>
  <c r="AF45" i="2" s="1"/>
  <c r="G31" i="2"/>
  <c r="AC21" i="2"/>
  <c r="G22" i="3"/>
  <c r="L22" i="3" s="1"/>
  <c r="M22" i="3"/>
  <c r="G18" i="3"/>
  <c r="M18" i="3"/>
  <c r="L18" i="3"/>
  <c r="M34" i="2"/>
  <c r="M33" i="2" s="1"/>
  <c r="M35" i="2" s="1"/>
  <c r="M183" i="2" s="1"/>
  <c r="L20" i="1" s="1"/>
  <c r="G19" i="3"/>
  <c r="L19" i="3" s="1"/>
  <c r="M19" i="3"/>
  <c r="P34" i="2"/>
  <c r="P33" i="2" s="1"/>
  <c r="P35" i="2" s="1"/>
  <c r="P183" i="2" s="1"/>
  <c r="L21" i="1" s="1"/>
  <c r="L23" i="1" s="1"/>
  <c r="G182" i="2"/>
  <c r="AC182" i="2" s="1"/>
  <c r="AE182" i="2" s="1"/>
  <c r="AF182" i="2" s="1"/>
  <c r="AC160" i="2"/>
  <c r="AE160" i="2" s="1"/>
  <c r="AF160" i="2" s="1"/>
  <c r="AC118" i="2"/>
  <c r="AE118" i="2" s="1"/>
  <c r="AF118" i="2" s="1"/>
  <c r="Y34" i="2"/>
  <c r="Y33" i="2" s="1"/>
  <c r="Y35" i="2" s="1"/>
  <c r="Y183" i="2" s="1"/>
  <c r="G15" i="3"/>
  <c r="M15" i="3"/>
  <c r="L15" i="3"/>
  <c r="AE55" i="2" l="1"/>
  <c r="AF55" i="2" s="1"/>
  <c r="AC59" i="2"/>
  <c r="AE59" i="2" s="1"/>
  <c r="AF59" i="2" s="1"/>
  <c r="AD85" i="2"/>
  <c r="AE79" i="2"/>
  <c r="AF79" i="2" s="1"/>
  <c r="AE21" i="2"/>
  <c r="AF21" i="2" s="1"/>
  <c r="AC31" i="2"/>
  <c r="AE73" i="2"/>
  <c r="AF73" i="2" s="1"/>
  <c r="AC85" i="2"/>
  <c r="AE85" i="2" s="1"/>
  <c r="AF85" i="2" s="1"/>
  <c r="G34" i="2"/>
  <c r="J34" i="2"/>
  <c r="J33" i="2" l="1"/>
  <c r="AD34" i="2"/>
  <c r="AD35" i="2" s="1"/>
  <c r="AD183" i="2" s="1"/>
  <c r="AE31" i="2"/>
  <c r="AF31" i="2" s="1"/>
  <c r="AC34" i="2"/>
  <c r="G33" i="2"/>
  <c r="G35" i="2" l="1"/>
  <c r="G183" i="2" s="1"/>
  <c r="C20" i="1" s="1"/>
  <c r="AC33" i="2"/>
  <c r="AE34" i="2"/>
  <c r="AC35" i="2"/>
  <c r="AC183" i="2" s="1"/>
  <c r="AE183" i="2" s="1"/>
  <c r="AF183" i="2" s="1"/>
  <c r="E23" i="3"/>
  <c r="J35" i="2"/>
  <c r="J183" i="2" s="1"/>
  <c r="AD33" i="2"/>
  <c r="AE33" i="2" l="1"/>
  <c r="AF33" i="2" s="1"/>
  <c r="AE35" i="2"/>
  <c r="AF35" i="2" s="1"/>
  <c r="AF34" i="2"/>
  <c r="E98" i="3"/>
  <c r="C21" i="1"/>
  <c r="G23" i="3"/>
  <c r="G98" i="3" s="1"/>
  <c r="M23" i="3"/>
  <c r="M98" i="3" s="1"/>
  <c r="L23" i="3"/>
  <c r="L98" i="3" s="1"/>
  <c r="G185" i="2"/>
  <c r="N20" i="1"/>
  <c r="AC185" i="2" s="1"/>
  <c r="J185" i="2" l="1"/>
  <c r="N21" i="1"/>
  <c r="AD185" i="2" s="1"/>
  <c r="C23" i="1"/>
  <c r="N23" i="1" s="1"/>
</calcChain>
</file>

<file path=xl/sharedStrings.xml><?xml version="1.0" encoding="utf-8"?>
<sst xmlns="http://schemas.openxmlformats.org/spreadsheetml/2006/main" count="1020" uniqueCount="542">
  <si>
    <t>Додаток №4</t>
  </si>
  <si>
    <t>до Договору про надання гранту № 3EVE11-0123</t>
  </si>
  <si>
    <t>від "30"червня  2020 року</t>
  </si>
  <si>
    <t>Конкурсна програма:  Знакові події</t>
  </si>
  <si>
    <t>ЛОТ: Підтримка Знакових подій в Україні</t>
  </si>
  <si>
    <t>Назва Заявника: Громадська Організація Хмельницьке Обласне Молодіжне Громадське Об'єднання "Територія"</t>
  </si>
  <si>
    <t>Назва проекту: Онлайн-фестиваль «Respublica» 2020 - взаємодія мистецтва та сучасних цифрових технологій.</t>
  </si>
  <si>
    <t xml:space="preserve">  ЗВІТ</t>
  </si>
  <si>
    <t xml:space="preserve">про надходження та використання коштів для реалізації проекту </t>
  </si>
  <si>
    <t>за період з 30/06/2020 по 25/10/2020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</si>
  <si>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</si>
  <si>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</si>
  <si>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</si>
  <si>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</si>
  <si>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</si>
  <si>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</si>
  <si>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</si>
  <si>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</si>
  <si>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</si>
  <si>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</si>
  <si>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</si>
  <si>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</si>
  <si>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</si>
  <si>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</si>
  <si>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</si>
  <si>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</si>
  <si>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</si>
  <si>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</si>
  <si>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</si>
  <si>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</si>
  <si>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</si>
  <si>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</si>
  <si>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</si>
  <si>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</si>
  <si>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</si>
  <si>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</si>
  <si>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</si>
  <si>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</si>
  <si>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</si>
  <si>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99.12%</t>
  </si>
  <si>
    <t>профінансовано</t>
  </si>
  <si>
    <t>залишок до фінансування</t>
  </si>
  <si>
    <t>Склав:</t>
  </si>
  <si>
    <t>бухгалтер проекту</t>
  </si>
  <si>
    <t>Малькова М.М.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</si>
  <si>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</si>
  <si>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</si>
  <si>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</si>
  <si>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</si>
  <si>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Конкурсна програма: Знакові події</t>
  </si>
  <si>
    <t>Назва заявника: Громадська Організація Хмельницьке Обласне Молодіжне Громадське Об'єднання "Територія"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</si>
  <si>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</si>
  <si>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</si>
  <si>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</si>
  <si>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</si>
  <si>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</si>
  <si>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реінвестицій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</si>
  <si>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</si>
  <si>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</si>
  <si>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</si>
  <si>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</si>
  <si>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</si>
  <si>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</si>
  <si>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</si>
  <si>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</si>
  <si>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</si>
  <si>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</si>
  <si>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</si>
  <si>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</si>
  <si>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</si>
  <si>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</si>
  <si>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</si>
  <si>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</si>
  <si>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</si>
  <si>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</si>
  <si>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</si>
  <si>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</si>
  <si>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</si>
  <si>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</si>
  <si>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</si>
  <si>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</si>
  <si>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</si>
  <si>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</si>
  <si>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</si>
  <si>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</si>
  <si>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</si>
  <si>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</si>
  <si>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</si>
  <si>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</si>
  <si>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</si>
  <si>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</si>
  <si>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</si>
  <si>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</si>
  <si>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</si>
  <si>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</si>
  <si>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</si>
  <si>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</si>
  <si>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</si>
  <si>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</si>
  <si>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</si>
  <si>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</si>
  <si>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</si>
  <si>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</si>
  <si>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</si>
  <si>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</si>
  <si>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</si>
  <si>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</si>
  <si>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</si>
  <si>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</si>
  <si>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</si>
  <si>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</si>
  <si>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</si>
  <si>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</si>
  <si>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</si>
  <si>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</si>
  <si>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Захарко Андрій Олександрвич куратор проекту</t>
  </si>
  <si>
    <t>місяців</t>
  </si>
  <si>
    <t>б</t>
  </si>
  <si>
    <t xml:space="preserve"> Повне ПІБ, посада</t>
  </si>
  <si>
    <t>в</t>
  </si>
  <si>
    <t>1.2</t>
  </si>
  <si>
    <t>За трудовими договорами</t>
  </si>
  <si>
    <t>1.3</t>
  </si>
  <si>
    <t>За договорами ЦПХ</t>
  </si>
  <si>
    <t xml:space="preserve">Олійник Аліна Геннадіївна координатор мистецької частини </t>
  </si>
  <si>
    <t>Перов В’ячеслав Михайлович координатор логістики проекту</t>
  </si>
  <si>
    <t>Коробкова Ольга Олегівна куратор музичної частини</t>
  </si>
  <si>
    <t>г</t>
  </si>
  <si>
    <t>Малькова Марина Михайлівна бухгалтер</t>
  </si>
  <si>
    <t>д</t>
  </si>
  <si>
    <t xml:space="preserve">Войчук Катерина Романівна  прес-секретар проекту </t>
  </si>
  <si>
    <t>е</t>
  </si>
  <si>
    <t>Базака Юрій Анатолійович відповідальний за технічну підтримку фестивалю</t>
  </si>
  <si>
    <t>ж</t>
  </si>
  <si>
    <t>Зінченко Катерина Сергіївна куратор мистецької AR та VR частини фестивалю</t>
  </si>
  <si>
    <t>з</t>
  </si>
  <si>
    <t xml:space="preserve">Гуралечко Олеся Олександрівна  юрист проекту </t>
  </si>
  <si>
    <t>і</t>
  </si>
  <si>
    <t>Пустова Світлана Сергіївна куратор соціальних проектів на фестивалі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</si>
  <si>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</si>
  <si>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</si>
  <si>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</si>
  <si>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</si>
  <si>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</si>
  <si>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</si>
  <si>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</si>
  <si>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</si>
  <si>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</si>
  <si>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</si>
  <si>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</si>
  <si>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</si>
  <si>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</si>
  <si>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</si>
  <si>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</si>
  <si>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</si>
  <si>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</si>
  <si>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</si>
  <si>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</si>
  <si>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</si>
  <si>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</si>
  <si>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</si>
  <si>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</si>
  <si>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</si>
  <si>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</si>
  <si>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</si>
  <si>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</si>
  <si>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</si>
  <si>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</si>
  <si>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</si>
  <si>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</si>
  <si>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</si>
  <si>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</si>
  <si>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</si>
  <si>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Оренда  місця проведення фестивалю: Стара фортеця (Кам’янець-Подільський державний історичний музей-заповідник) з прилеглою територією , 1,5 Га протягом 3 днів</t>
  </si>
  <si>
    <t>га</t>
  </si>
  <si>
    <t>Оренда комплексу  споруд XV століття Руська брама, 600 кв.метрів на 3 дні</t>
  </si>
  <si>
    <t>кв.м.</t>
  </si>
  <si>
    <t>5.2</t>
  </si>
  <si>
    <t xml:space="preserve">Оренда техніки, обладнання та інструменту </t>
  </si>
  <si>
    <t>Світлодіодний екран світлодіодний екран P12 (4х3м) на 3 дні</t>
  </si>
  <si>
    <t>шт</t>
  </si>
  <si>
    <t>Світолдіодний екран  P16 (6х4м)  на 3 дні</t>
  </si>
  <si>
    <t>Дезінфікуючий бар'єр 3 дн.</t>
  </si>
  <si>
    <t>Оренда автопідйомника для малювання 2 муралів 2000 грн день 10 днів</t>
  </si>
  <si>
    <t>дн.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</si>
  <si>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</si>
  <si>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</si>
  <si>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</si>
  <si>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</si>
  <si>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</si>
  <si>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</si>
  <si>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</si>
  <si>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</si>
  <si>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Головна сцена у Старій фортеці на 3 дні фестивалю , 8 на 8 на 10, побудована для можливості панорамної відео зйомки в 360</t>
  </si>
  <si>
    <t>дн</t>
  </si>
  <si>
    <t>Друга сцена (Новий замок) побудована з врахуванням панорамної відео зйомки в 360  8 на 8 метрів
3 дні фестивалю</t>
  </si>
  <si>
    <t xml:space="preserve"> Сцена у барбакані Руської Брами, 3 дні фестивалю</t>
  </si>
  <si>
    <t>Електронна сцена (Нова башта)  3 дні фестивалю</t>
  </si>
  <si>
    <t>Сцена  Денна башта 3 дн.</t>
  </si>
  <si>
    <t>5.5</t>
  </si>
  <si>
    <t>Інші об'єкти оренди</t>
  </si>
  <si>
    <t xml:space="preserve">Оренда огорожі для фестивальних зон, для зони артистів, 1000 метрів, на 3 дні, доїзд, монтаж, демонтаж
</t>
  </si>
  <si>
    <t>посл.</t>
  </si>
  <si>
    <t>Оренда намету  Уніфлекс 20, 3 дня(25-26-27.09.2020) 10 на 50 м  для гримерок  45.000 грн</t>
  </si>
  <si>
    <t>Оренда баків з питною водою, доставка води, раз на день три дні(25-26-27.09.2020) - 5000 грн</t>
  </si>
  <si>
    <t>Оренда тентової конструкції  10 на 30</t>
  </si>
  <si>
    <t xml:space="preserve">Оренда біотуалетів 14 шт по 500 гн за шт. на 3 дні 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</si>
  <si>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</si>
  <si>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</si>
  <si>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</si>
  <si>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</si>
  <si>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 xml:space="preserve">Харчування волонтерів
150 людей в день по 150 грн=22500(25.09.2020)
150 людей в день по 150 грн=22500(26.09.2020)
150 людей в день по 150 грн=22500(27.09.2020))
</t>
  </si>
  <si>
    <t>чол.</t>
  </si>
  <si>
    <t>харчування 2 особи 20 діб=6000</t>
  </si>
  <si>
    <t>кейтеринг артистам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</si>
  <si>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</si>
  <si>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</si>
  <si>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</si>
  <si>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</si>
  <si>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Фарба аерозольна Montana</t>
  </si>
  <si>
    <t>Фарба фасадна 100 л по 100 грн за літр=10.000</t>
  </si>
  <si>
    <t xml:space="preserve">Грунтовка Ceresit </t>
  </si>
  <si>
    <t>Багаторазова тара для волонтерів та учасників – 1000 стаканів по 15 грн=15.000</t>
  </si>
  <si>
    <t>7.2</t>
  </si>
  <si>
    <t>Носії, накопичувачі</t>
  </si>
  <si>
    <t>Найменування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</si>
  <si>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</si>
  <si>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</si>
  <si>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</si>
  <si>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</si>
  <si>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</si>
  <si>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</si>
  <si>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Буклет про фестиваль 500 штук, 24 сторінки, формат А4 (210х297 мм), по 100 грн за шт. =50000, дві мови, частина ілюстрацій в 3д для перегляду в стерео окулярах</t>
  </si>
  <si>
    <t xml:space="preserve">Банера проекту  75 кв.м. по 200 грн за метр. 
</t>
  </si>
  <si>
    <t>Афіші А2</t>
  </si>
  <si>
    <t>Флаєра 6000 шт, євроформат 210х99мм</t>
  </si>
  <si>
    <t>Запрошення з шрифтом Брайля для ЗМІ Розмір 100х210</t>
  </si>
  <si>
    <t>Друк бейджів 700 штук по 5 грн=3500</t>
  </si>
  <si>
    <t xml:space="preserve">Друк банерів для декорації VR та AR зон (віртуальної та доповненої реальності)на фестивалі 
100 кв.метрів по 200 грн метр=20000 грн
</t>
  </si>
  <si>
    <t>Фотозона 3 на 4 м-2 шт (4000 грн)</t>
  </si>
  <si>
    <t xml:space="preserve">Футболки для волонтерів </t>
  </si>
  <si>
    <t>Всього по підрозділу 8 "Поліграфічні послуги":</t>
  </si>
  <si>
    <t>Послуги з просування</t>
  </si>
  <si>
    <t>фото-, відеофіксація ФОП Кохан О.В.</t>
  </si>
  <si>
    <t>відео зйомка всіх майданчиків фестивалю(5 шт) та забезпечення онлайн трансляції з почерговим включенням всіх міст учасників проекту. 3 дні</t>
  </si>
  <si>
    <t>фото-, відеофіксація ФОП Бабій В.І.</t>
  </si>
  <si>
    <t>SMM, SO (SEO) ФОП Пархоменко О.С.</t>
  </si>
  <si>
    <t>міс.</t>
  </si>
  <si>
    <t>Документальний відеофільм про онлайн фестиваль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</si>
  <si>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</si>
  <si>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</si>
  <si>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</si>
  <si>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</si>
  <si>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</si>
  <si>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</si>
  <si>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</si>
  <si>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</si>
  <si>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</si>
  <si>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</si>
  <si>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</si>
  <si>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 xml:space="preserve">Переклад англ. мова брошура 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</si>
  <si>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</si>
  <si>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</si>
  <si>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</si>
  <si>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</si>
  <si>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</si>
  <si>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</si>
  <si>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</si>
  <si>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</si>
  <si>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</si>
  <si>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</si>
  <si>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</si>
  <si>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</si>
  <si>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</si>
  <si>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</si>
  <si>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</si>
  <si>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</si>
  <si>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</si>
  <si>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</si>
  <si>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</si>
  <si>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</si>
  <si>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</si>
  <si>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</si>
  <si>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</si>
  <si>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</si>
  <si>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</si>
  <si>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</si>
  <si>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</si>
  <si>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Канцелярія</t>
  </si>
  <si>
    <t xml:space="preserve">Пасажирські автоперевезеня за  маршрутами
</t>
  </si>
  <si>
    <t xml:space="preserve">Пасажирські автоперевезеня по місту
</t>
  </si>
  <si>
    <t xml:space="preserve">Автоперевезення Львів-Кам-Подільський-Львів 
2000 грн (дві особи) 600 км
</t>
  </si>
  <si>
    <t xml:space="preserve">Маски для учасників події
</t>
  </si>
  <si>
    <t>Стерео-окуляри 3D (анагліфні) картон білий, червоно-сині для учасників 1000 шт по 10 грн=10.000 грн</t>
  </si>
  <si>
    <t>Антисептик 1000 флаконов (100 млл) по 30 грн=30.000 грн</t>
  </si>
  <si>
    <t xml:space="preserve">
Розробка мобільної фестивальної онлайн платформи для ноутбуків та планшетів з підтримкою
мобільної версії. ( ”RespublicaАватар” )
</t>
  </si>
  <si>
    <t>Діджиталізація фестивалю, створення VR, ar об’єктів на території Старої фортеці, генеративна графіка</t>
  </si>
  <si>
    <t>к</t>
  </si>
  <si>
    <t xml:space="preserve">Віджеінг, створення візуальних ефектів, під музику, в реальному часі , 2 сцени 2 дні </t>
  </si>
  <si>
    <t>л</t>
  </si>
  <si>
    <t xml:space="preserve">Сканування одної із веж Старої фортеці та 3D мапінг об’єкту </t>
  </si>
  <si>
    <t>м</t>
  </si>
  <si>
    <t>Розміщення аудіороликів на радіо FM (RadioRoks(Хмельницький), Люкс FM(Хмельницький),Арістократи, Львівська Хвиля) 8 виходів на день 3 місяці=30.000</t>
  </si>
  <si>
    <t>н</t>
  </si>
  <si>
    <t>Розміщення аудіоролика на місцевих радіо FM (28 днів, 8 виходів на день)-7000 грн</t>
  </si>
  <si>
    <t>о</t>
  </si>
  <si>
    <t>Проживання 2 людини 20 діб</t>
  </si>
  <si>
    <t>діб</t>
  </si>
  <si>
    <t>п</t>
  </si>
  <si>
    <t>Розрахунково-касове обслуговування</t>
  </si>
  <si>
    <t>р</t>
  </si>
  <si>
    <t>Проживання 50 людей 3 дн.</t>
  </si>
  <si>
    <t>с</t>
  </si>
  <si>
    <t>Гонорари артистам</t>
  </si>
  <si>
    <t>т</t>
  </si>
  <si>
    <t>Оплата за електорєнергію</t>
  </si>
  <si>
    <t>к.вт.</t>
  </si>
  <si>
    <t>у</t>
  </si>
  <si>
    <t>Вивіз сміття</t>
  </si>
  <si>
    <t>ф</t>
  </si>
  <si>
    <t>Прибирання території</t>
  </si>
  <si>
    <t>х</t>
  </si>
  <si>
    <t xml:space="preserve">Спецпроект  ФОП Борисюк Богдан Тарасович
надання послуг  технічного забезпечення з організації онлайн концертів в 10 містах партнерах проекту 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</si>
  <si>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</si>
  <si>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</si>
  <si>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</si>
  <si>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</si>
  <si>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</si>
  <si>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</si>
  <si>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</si>
  <si>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Онлайн-фестиваль «Respublica» 2020 - взаємодія мистецтва та сучасних цифрових технологій.</t>
  </si>
  <si>
    <t>(назва проекту)</t>
  </si>
  <si>
    <t>у період з 30/06/2020 року по 25/10/2020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</si>
  <si>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</si>
  <si>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</si>
  <si>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</si>
  <si>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</si>
  <si>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</si>
  <si>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</si>
  <si>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</si>
  <si>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</si>
  <si>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</si>
  <si>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</si>
  <si>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Захарко А.О. </t>
  </si>
  <si>
    <t>261,262,264/19.10.20, 252,255,254/01.10.20,  195,197,198/15.09.20,  214,217,215/31.08.20 , 195,198,197/18.08.20  , 186,183,184/29.07.20</t>
  </si>
  <si>
    <t>Олійник А.Г. 3549503801</t>
  </si>
  <si>
    <t>дог.№5/01.07.20</t>
  </si>
  <si>
    <t>акт№1/30.09.20</t>
  </si>
  <si>
    <t>206,205,203 16.09.20</t>
  </si>
  <si>
    <t>Перов В.М. 2674622817</t>
  </si>
  <si>
    <t>дог.№8/01.07.20</t>
  </si>
  <si>
    <t>акт №1/30.09.20</t>
  </si>
  <si>
    <t>207,208,205 16.09.20</t>
  </si>
  <si>
    <t>Коробкова О.О. 3267816562</t>
  </si>
  <si>
    <t>дог.№3/01.07.20</t>
  </si>
  <si>
    <t>акт вик.роб №1 від 30.09.20</t>
  </si>
  <si>
    <t>209,211,212 16.09.20</t>
  </si>
  <si>
    <t>Малькова М.М.3267816562</t>
  </si>
  <si>
    <t>дог.№7/01.07.21</t>
  </si>
  <si>
    <t>акт №1 /25.10.20</t>
  </si>
  <si>
    <t>237,234,235 08.09.20</t>
  </si>
  <si>
    <t>Войчук К.Р.
3376616849</t>
  </si>
  <si>
    <t>дог 4/01.07.20</t>
  </si>
  <si>
    <t>акт №1/25.10.20</t>
  </si>
  <si>
    <t>216,213,214 16.09.20</t>
  </si>
  <si>
    <t>Базака Ю.А.
371716133</t>
  </si>
  <si>
    <t>дог 9  /01.07.20</t>
  </si>
  <si>
    <t>219,220,218 16.09.20</t>
  </si>
  <si>
    <t>Зінченко К.С.3157822068</t>
  </si>
  <si>
    <t>дог.№1/01.07.20</t>
  </si>
  <si>
    <t>акт№1/25.10.20</t>
  </si>
  <si>
    <t>226,227,225 16.09.20</t>
  </si>
  <si>
    <t>Гуральченко О.О.3409415478</t>
  </si>
  <si>
    <t>дог.№2/01.07.20</t>
  </si>
  <si>
    <t>акт№1 /30.09.20</t>
  </si>
  <si>
    <t>221,220,218 /01.09.20</t>
  </si>
  <si>
    <t>Пустова С.С 3467912840</t>
  </si>
  <si>
    <t>дог 6/01.07.20</t>
  </si>
  <si>
    <t>223,224,221 16.09</t>
  </si>
  <si>
    <t>263/19.10.20,253/01.10.20,228/16.09.20,222,217,215,210,206,204/16.09.20,  196/15.09.20,236/08.09.20,222/01.09.20, 216/31.08.20,196/18.08.20</t>
  </si>
  <si>
    <t>Кам'янец-Подільській 
державний історичний музей-заповідник 02224070</t>
  </si>
  <si>
    <t>дог.№20 від 18.09.20</t>
  </si>
  <si>
    <t>акт№1/28.09..20</t>
  </si>
  <si>
    <t>247/19.10.20</t>
  </si>
  <si>
    <t>ОВВ, КАМ'ЯНЕЦЬ
НIАЗ ДЗ
23564969</t>
  </si>
  <si>
    <t>дог.№-20.08.27 від 27.08.20</t>
  </si>
  <si>
    <t>239 22.09.20</t>
  </si>
  <si>
    <t>ФОП Новікова О.О.3237916263</t>
  </si>
  <si>
    <t>дог 20 01.08.20</t>
  </si>
  <si>
    <t>233/22.09.20,</t>
  </si>
  <si>
    <t xml:space="preserve">Трачук Н.В. ФОП
3051416645
</t>
  </si>
  <si>
    <t>дог 25 01.09.20</t>
  </si>
  <si>
    <t>250 01.10.20</t>
  </si>
  <si>
    <t xml:space="preserve">ФОП Коробкова О.О.
3267816562
</t>
  </si>
  <si>
    <t>дог.100 01.08</t>
  </si>
  <si>
    <t>207 від 25.08.20</t>
  </si>
  <si>
    <t>Гайдамащук В.В.
 2781309136</t>
  </si>
  <si>
    <t>дог 100 01.08.20</t>
  </si>
  <si>
    <t>202 від 20.08.20, 202 15.09.20,238 22.09.20,245 28.09.20,249 01.10.20</t>
  </si>
  <si>
    <t>дог.№15 від 16.07.20</t>
  </si>
  <si>
    <t>178/16.07.20, 178/15.09.20, 244/27.09.20, 248/01.10.20, 233 22.09.20</t>
  </si>
  <si>
    <t>ФОП Вандаш 2885308017</t>
  </si>
  <si>
    <t>дог 11 від 01.08.20</t>
  </si>
  <si>
    <t>акт№1/28.09.20</t>
  </si>
  <si>
    <t>204 від 20.08.20,256 01.10.20</t>
  </si>
  <si>
    <t xml:space="preserve">ФОП Шевiла
Тимофiй Михайлович
2523905878
</t>
  </si>
  <si>
    <t>дог№15/01.09.20</t>
  </si>
  <si>
    <t>ФОП Новіцька Ю.О.2757003042</t>
  </si>
  <si>
    <t>дог.№6 від 20.09.2020</t>
  </si>
  <si>
    <t>181 15.09.20</t>
  </si>
  <si>
    <t>дог 12 01.08.20</t>
  </si>
  <si>
    <t>акт№1/27.09.20</t>
  </si>
  <si>
    <t>203 від 20.08.20,255 01.10.20</t>
  </si>
  <si>
    <t>ФОП Драгомерецька А.В. 3010220107</t>
  </si>
  <si>
    <t>дог 15 15.09.20</t>
  </si>
  <si>
    <t>акт№1 /28.09.20</t>
  </si>
  <si>
    <t>241 24.09.20,246 28.09.20</t>
  </si>
  <si>
    <t>ФОП Пархоменко К.С. 2966412550</t>
  </si>
  <si>
    <t>дог.№13/15.09.20</t>
  </si>
  <si>
    <t>ЛЕВЧУК В.П. ФОП
2967705175</t>
  </si>
  <si>
    <t>дог.№31/19.08.20</t>
  </si>
  <si>
    <t>рах 31\20 19,08,20, накл.№31202020/19.08.20, акт спис№1/30.09.20</t>
  </si>
  <si>
    <t>201 від 19.08.20,259/01.10.20</t>
  </si>
  <si>
    <t xml:space="preserve">ТОВ, ЕПIЦЕНТР К
32490244
</t>
  </si>
  <si>
    <t>дог№1687/20/хм/04.09.20</t>
  </si>
  <si>
    <t xml:space="preserve"> РАХ №СЧТ/КМ-0044443 ВIД
01.10.2020Р, рах №Счт/КМ-0040775 вiд
04.09.2020р, акт спис№1/30.09.20</t>
  </si>
  <si>
    <t>228 від 04.09.20,259 01.10.20</t>
  </si>
  <si>
    <t xml:space="preserve">КIССЕР НАТАЛIЯ
ПЕТРIВНА
2657703487
</t>
  </si>
  <si>
    <t>дог№15/20.08.20</t>
  </si>
  <si>
    <t>рах. 20\08 25.08,накл№241/25.08.20,акт спис№2/30.09.20</t>
  </si>
  <si>
    <t>206 від 25.08.20</t>
  </si>
  <si>
    <t>СТАХОВА Н.Л. ФОП
2740602521</t>
  </si>
  <si>
    <t>дог 49/16.07.20</t>
  </si>
  <si>
    <t>рах.№63/16.07.20, накл№41/01.08.20</t>
  </si>
  <si>
    <t>228 18.09.20</t>
  </si>
  <si>
    <t>СТАХОВА Н.Л. ФОП
2740602521</t>
  </si>
  <si>
    <t>дог №50 рах.62</t>
  </si>
  <si>
    <t>рах.№62/16.07.20, накл№40/16.07.20</t>
  </si>
  <si>
    <t>180/15.09.20,179/15.09.20,199/19.08.20179/16.07.20</t>
  </si>
  <si>
    <t xml:space="preserve">ГОНТА АНАТОЛIЙ
СЕРГIЙОВИЧ
2387117512
</t>
  </si>
  <si>
    <t>дог№21/01.09.20</t>
  </si>
  <si>
    <t>накл№71/04.09.20,акт спис№3/30.09.20</t>
  </si>
  <si>
    <t>229 від 04.09.20</t>
  </si>
  <si>
    <t xml:space="preserve">БРИЛКО С.I. ФОП
3261920539
</t>
  </si>
  <si>
    <t>дог 15 20.08.20</t>
  </si>
  <si>
    <t>накл.№1/20.08.20, акт спис№3/30.09.20</t>
  </si>
  <si>
    <t>232 08.09.20</t>
  </si>
  <si>
    <t>ФОП Кохан О.В. 3325305217</t>
  </si>
  <si>
    <t>дог.№1/16.07.20</t>
  </si>
  <si>
    <t>177/16.07, 198 від 19.08.20</t>
  </si>
  <si>
    <t>Бевзюк Д.Ю. ФОП
3427209537</t>
  </si>
  <si>
    <t>дог 11 01.08.20</t>
  </si>
  <si>
    <t>231 від 07.09.20</t>
  </si>
  <si>
    <t>БАБIЙ В.I. ФОП
2967220711</t>
  </si>
  <si>
    <t>дог 52 від 01.08.20</t>
  </si>
  <si>
    <t>226 від 03.09.20</t>
  </si>
  <si>
    <t>Пархоменко О.С.
ФОП
2979904160</t>
  </si>
  <si>
    <t>дог№3/21.07.20</t>
  </si>
  <si>
    <t>187/22.07.20, 200/19.08.20,234 22.09.20</t>
  </si>
  <si>
    <t>ФОП Гаврилюк Ф.В.3469918110</t>
  </si>
  <si>
    <t>дог.№10/01.08.20</t>
  </si>
  <si>
    <t>ТОВ, "ЛОГОС
ПЛЮС"
31617544</t>
  </si>
  <si>
    <t>дог.№14/01.09.20</t>
  </si>
  <si>
    <t>акт№1/01.09.20</t>
  </si>
  <si>
    <t>233 08.09.20</t>
  </si>
  <si>
    <t>ТОВ Консалингова група ПроАудит 36470829</t>
  </si>
  <si>
    <t>дог№4106/16.07.2020</t>
  </si>
  <si>
    <t>акт№оу-0000109/23.10.20</t>
  </si>
  <si>
    <t>180/17.07.20</t>
  </si>
  <si>
    <t>ФОП Цисляк І.І. 2435117039</t>
  </si>
  <si>
    <t>дог.№10/27.07.30</t>
  </si>
  <si>
    <t>накл.№11\27.07.20, акт спис.№2/30.09.20</t>
  </si>
  <si>
    <t xml:space="preserve">БАЛЛА В.В. ФОП
3108302411
</t>
  </si>
  <si>
    <t>дог 56 від 18.09.20</t>
  </si>
  <si>
    <t>акт№1/27.09.30</t>
  </si>
  <si>
    <t>236 22.09.20,251 01.10.20</t>
  </si>
  <si>
    <t>БАЛЛА В.В. ФОП
3108302411</t>
  </si>
  <si>
    <t>дог 57 18.09</t>
  </si>
  <si>
    <t>акт№2/27.09.30</t>
  </si>
  <si>
    <t>258 01.10.20,260 02.10.20</t>
  </si>
  <si>
    <t>ФОП приступа А.І. 3311113358</t>
  </si>
  <si>
    <t>дог.№1544/27.07.20</t>
  </si>
  <si>
    <t>накл№1544/27.07.20, акт спис.№2/30.09.20</t>
  </si>
  <si>
    <t>187/04.08.20</t>
  </si>
  <si>
    <t>Трачук Н.В. ФОП
3051416645</t>
  </si>
  <si>
    <t>дог.№12/01.09.20</t>
  </si>
  <si>
    <t>накл№20/01.09.20, акт спис.№2/30.09.20</t>
  </si>
  <si>
    <t>ФОП Бабійчук В.В. 2363012289</t>
  </si>
  <si>
    <t>дог 120 від 31.08.20</t>
  </si>
  <si>
    <t>накл.№35/31.08.20, акт спис№3/30.09.20</t>
  </si>
  <si>
    <t>218 від 01.09.20</t>
  </si>
  <si>
    <t>ПРОДУН I.Ю. ФОП
3019021271</t>
  </si>
  <si>
    <t>дог AZ2020\08 04.08.20</t>
  </si>
  <si>
    <t>акт№АZ2020|08-02|19/08/20</t>
  </si>
  <si>
    <t>205 від 20.08.20,242 25.09.20, 188/05.08.20</t>
  </si>
  <si>
    <t>НIЖИНСЬКИЙ С.О. ФОП 2944219651</t>
  </si>
  <si>
    <t>дог.№65/0108.20</t>
  </si>
  <si>
    <t>208 від 25.08.20, 240 22.09.20,257 01.10.20</t>
  </si>
  <si>
    <t>ФОП Козоріз 2651413705</t>
  </si>
  <si>
    <t>дог. 135 29.07.20</t>
  </si>
  <si>
    <t>акт№1 від 30.09.20</t>
  </si>
  <si>
    <t>149/11/08/20</t>
  </si>
  <si>
    <t>ФОП ДРАГОМЕРЕЦЬКИЙ В.В.
2999109270</t>
  </si>
  <si>
    <t>дог.53 від 01.08.20</t>
  </si>
  <si>
    <t>227 від 03.09.20</t>
  </si>
  <si>
    <t>ТОВ 7 днів 33154809</t>
  </si>
  <si>
    <t>дог 50 15.09.20</t>
  </si>
  <si>
    <t>акт№1 від 28.09.20</t>
  </si>
  <si>
    <t>232 22.09.20</t>
  </si>
  <si>
    <t>ARБ/н/10.07,</t>
  </si>
  <si>
    <t>ПП СЕРВИСНІКОЛЬ 40236958</t>
  </si>
  <si>
    <t>дог.40 15.09.20</t>
  </si>
  <si>
    <t>ФОП Ковальська С.В. 2558712745</t>
  </si>
  <si>
    <t>дог 105 15.09</t>
  </si>
  <si>
    <t>акт№1 від 25.09.20</t>
  </si>
  <si>
    <t>231 22.09.20</t>
  </si>
  <si>
    <t>Кам'янец-Подільській 
державний історичний музей-заповідник 02224070</t>
  </si>
  <si>
    <t>ФОП Драгомерецький В.В 2999109270</t>
  </si>
  <si>
    <t>дог.№15/20.09.20</t>
  </si>
  <si>
    <t>акт№1/30.09.2020</t>
  </si>
  <si>
    <t>ФОП БОРИСЮК Б.Т. 3368404491</t>
  </si>
  <si>
    <t>дог 15 від 15.07.20</t>
  </si>
  <si>
    <t>акт№1/28.09.2020</t>
  </si>
  <si>
    <t>230 від 07.09.20,237 22.09.20,193/11.08.20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</si>
  <si>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</si>
  <si>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</si>
  <si>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</si>
  <si>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</si>
  <si>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ФОП Михайловська А.Г.3175006423</t>
  </si>
  <si>
    <t>дог.№30/20.09.20</t>
  </si>
  <si>
    <t>ПАПУГА Т.А. ФОП
3392802142</t>
  </si>
  <si>
    <t>дог.№25/18.09.20</t>
  </si>
  <si>
    <t>акт№1/25.09.20</t>
  </si>
  <si>
    <t>235/22.09.20</t>
  </si>
  <si>
    <t>ФОП Черняк В.В. 3306708295</t>
  </si>
  <si>
    <t>дог.№28/15.09.20</t>
  </si>
  <si>
    <t>264|19/10/20</t>
  </si>
  <si>
    <t>Фоп насиров А.Е.</t>
  </si>
  <si>
    <t>дог№01-20/26.09.20</t>
  </si>
  <si>
    <t>243/27.09.20</t>
  </si>
  <si>
    <t xml:space="preserve">
Розробка мобільної фестивальної онлайн платформи для ноутбуків та планшетів з підтримкою
мобільної версії. ( ”RespublicaАватар” )
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</si>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</sst>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sz val="11"/>
      <color rgb="FF000000"/>
      <name val="Roboto"/>
    </font>
    <font>
      <sz val="11"/>
      <color rgb="FF212121"/>
      <name val="Arial"/>
      <family val="2"/>
      <charset val="204"/>
    </font>
    <font>
      <i/>
      <sz val="10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AFAFA"/>
        <bgColor rgb="FFFAFAFA"/>
      </patternFill>
    </fill>
  </fills>
  <borders count="1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 applyAlignme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12" fillId="0" borderId="2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12" fillId="0" borderId="23" xfId="0" applyNumberFormat="1" applyFont="1" applyBorder="1" applyAlignment="1">
      <alignment horizontal="center"/>
    </xf>
    <xf numFmtId="10" fontId="13" fillId="0" borderId="23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3" fontId="4" fillId="2" borderId="38" xfId="0" applyNumberFormat="1" applyFont="1" applyFill="1" applyBorder="1" applyAlignment="1">
      <alignment horizontal="center" vertical="center" wrapText="1"/>
    </xf>
    <xf numFmtId="3" fontId="4" fillId="2" borderId="39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42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horizontal="center" vertical="center"/>
    </xf>
    <xf numFmtId="3" fontId="4" fillId="3" borderId="43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vertical="top"/>
    </xf>
    <xf numFmtId="0" fontId="8" fillId="4" borderId="43" xfId="0" applyFont="1" applyFill="1" applyBorder="1" applyAlignment="1">
      <alignment horizontal="center" vertical="top"/>
    </xf>
    <xf numFmtId="0" fontId="8" fillId="4" borderId="43" xfId="0" applyFont="1" applyFill="1" applyBorder="1" applyAlignment="1">
      <alignment vertical="top" wrapText="1"/>
    </xf>
    <xf numFmtId="165" fontId="17" fillId="4" borderId="43" xfId="0" applyNumberFormat="1" applyFont="1" applyFill="1" applyBorder="1" applyAlignment="1">
      <alignment vertical="top"/>
    </xf>
    <xf numFmtId="165" fontId="17" fillId="4" borderId="37" xfId="0" applyNumberFormat="1" applyFont="1" applyFill="1" applyBorder="1" applyAlignment="1">
      <alignment vertical="top"/>
    </xf>
    <xf numFmtId="165" fontId="17" fillId="4" borderId="39" xfId="0" applyNumberFormat="1" applyFont="1" applyFill="1" applyBorder="1" applyAlignment="1">
      <alignment vertical="top"/>
    </xf>
    <xf numFmtId="165" fontId="18" fillId="4" borderId="37" xfId="0" applyNumberFormat="1" applyFont="1" applyFill="1" applyBorder="1" applyAlignment="1">
      <alignment vertical="top"/>
    </xf>
    <xf numFmtId="165" fontId="18" fillId="4" borderId="43" xfId="0" applyNumberFormat="1" applyFont="1" applyFill="1" applyBorder="1" applyAlignment="1">
      <alignment vertical="top"/>
    </xf>
    <xf numFmtId="0" fontId="18" fillId="4" borderId="38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8" xfId="0" applyFont="1" applyFill="1" applyBorder="1" applyAlignment="1">
      <alignment vertical="top"/>
    </xf>
    <xf numFmtId="0" fontId="4" fillId="5" borderId="37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vertical="top" wrapText="1"/>
    </xf>
    <xf numFmtId="165" fontId="6" fillId="5" borderId="45" xfId="0" applyNumberFormat="1" applyFont="1" applyFill="1" applyBorder="1" applyAlignment="1">
      <alignment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6" fillId="5" borderId="48" xfId="0" applyNumberFormat="1" applyFont="1" applyFill="1" applyBorder="1" applyAlignment="1">
      <alignment horizontal="right" vertical="top"/>
    </xf>
    <xf numFmtId="4" fontId="6" fillId="5" borderId="49" xfId="0" applyNumberFormat="1" applyFont="1" applyFill="1" applyBorder="1" applyAlignment="1">
      <alignment horizontal="right" vertical="top"/>
    </xf>
    <xf numFmtId="4" fontId="19" fillId="5" borderId="44" xfId="0" applyNumberFormat="1" applyFont="1" applyFill="1" applyBorder="1" applyAlignment="1">
      <alignment horizontal="right" vertical="top"/>
    </xf>
    <xf numFmtId="4" fontId="19" fillId="5" borderId="45" xfId="0" applyNumberFormat="1" applyFont="1" applyFill="1" applyBorder="1" applyAlignment="1">
      <alignment horizontal="right" vertical="top"/>
    </xf>
    <xf numFmtId="10" fontId="19" fillId="5" borderId="45" xfId="0" applyNumberFormat="1" applyFont="1" applyFill="1" applyBorder="1" applyAlignment="1">
      <alignment horizontal="right" vertical="top"/>
    </xf>
    <xf numFmtId="0" fontId="19" fillId="5" borderId="50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51" xfId="0" applyNumberFormat="1" applyFont="1" applyFill="1" applyBorder="1" applyAlignment="1">
      <alignment vertical="top"/>
    </xf>
    <xf numFmtId="49" fontId="4" fillId="6" borderId="52" xfId="0" applyNumberFormat="1" applyFont="1" applyFill="1" applyBorder="1" applyAlignment="1">
      <alignment horizontal="center" vertical="top"/>
    </xf>
    <xf numFmtId="166" fontId="16" fillId="6" borderId="53" xfId="0" applyNumberFormat="1" applyFont="1" applyFill="1" applyBorder="1" applyAlignment="1">
      <alignment vertical="top" wrapText="1"/>
    </xf>
    <xf numFmtId="166" fontId="4" fillId="6" borderId="54" xfId="0" applyNumberFormat="1" applyFont="1" applyFill="1" applyBorder="1" applyAlignment="1">
      <alignment vertical="top"/>
    </xf>
    <xf numFmtId="4" fontId="4" fillId="6" borderId="51" xfId="0" applyNumberFormat="1" applyFont="1" applyFill="1" applyBorder="1" applyAlignment="1">
      <alignment horizontal="right" vertical="top"/>
    </xf>
    <xf numFmtId="4" fontId="4" fillId="6" borderId="52" xfId="0" applyNumberFormat="1" applyFont="1" applyFill="1" applyBorder="1" applyAlignment="1">
      <alignment horizontal="right" vertical="top"/>
    </xf>
    <xf numFmtId="4" fontId="4" fillId="6" borderId="53" xfId="0" applyNumberFormat="1" applyFont="1" applyFill="1" applyBorder="1" applyAlignment="1">
      <alignment horizontal="right" vertical="top"/>
    </xf>
    <xf numFmtId="4" fontId="19" fillId="6" borderId="55" xfId="0" applyNumberFormat="1" applyFont="1" applyFill="1" applyBorder="1" applyAlignment="1">
      <alignment horizontal="right" vertical="top"/>
    </xf>
    <xf numFmtId="4" fontId="19" fillId="6" borderId="39" xfId="0" applyNumberFormat="1" applyFont="1" applyFill="1" applyBorder="1" applyAlignment="1">
      <alignment horizontal="right" vertical="top"/>
    </xf>
    <xf numFmtId="4" fontId="19" fillId="6" borderId="56" xfId="0" applyNumberFormat="1" applyFont="1" applyFill="1" applyBorder="1" applyAlignment="1">
      <alignment horizontal="right" vertical="top"/>
    </xf>
    <xf numFmtId="10" fontId="19" fillId="6" borderId="57" xfId="0" applyNumberFormat="1" applyFont="1" applyFill="1" applyBorder="1" applyAlignment="1">
      <alignment horizontal="right" vertical="top"/>
    </xf>
    <xf numFmtId="0" fontId="19" fillId="6" borderId="58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9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9" fillId="0" borderId="11" xfId="0" applyNumberFormat="1" applyFont="1" applyBorder="1" applyAlignment="1">
      <alignment horizontal="right" vertical="top"/>
    </xf>
    <xf numFmtId="4" fontId="19" fillId="0" borderId="17" xfId="0" applyNumberFormat="1" applyFont="1" applyBorder="1" applyAlignment="1">
      <alignment horizontal="right" vertical="top"/>
    </xf>
    <xf numFmtId="4" fontId="19" fillId="0" borderId="60" xfId="0" applyNumberFormat="1" applyFont="1" applyBorder="1" applyAlignment="1">
      <alignment horizontal="right" vertical="top"/>
    </xf>
    <xf numFmtId="10" fontId="20" fillId="0" borderId="13" xfId="0" applyNumberFormat="1" applyFont="1" applyBorder="1" applyAlignment="1">
      <alignment horizontal="right" vertical="top"/>
    </xf>
    <xf numFmtId="0" fontId="20" fillId="0" borderId="24" xfId="0" applyFont="1" applyBorder="1" applyAlignment="1">
      <alignment horizontal="right" vertical="top" wrapText="1"/>
    </xf>
    <xf numFmtId="166" fontId="4" fillId="0" borderId="61" xfId="0" applyNumberFormat="1" applyFont="1" applyBorder="1" applyAlignment="1">
      <alignment vertical="top"/>
    </xf>
    <xf numFmtId="49" fontId="4" fillId="0" borderId="62" xfId="0" applyNumberFormat="1" applyFont="1" applyBorder="1" applyAlignment="1">
      <alignment horizontal="center" vertical="top"/>
    </xf>
    <xf numFmtId="166" fontId="6" fillId="0" borderId="63" xfId="0" applyNumberFormat="1" applyFont="1" applyBorder="1" applyAlignment="1">
      <alignment vertical="top" wrapText="1"/>
    </xf>
    <xf numFmtId="166" fontId="6" fillId="0" borderId="64" xfId="0" applyNumberFormat="1" applyFont="1" applyBorder="1" applyAlignment="1">
      <alignment horizontal="center" vertical="top"/>
    </xf>
    <xf numFmtId="4" fontId="6" fillId="0" borderId="61" xfId="0" applyNumberFormat="1" applyFont="1" applyBorder="1" applyAlignment="1">
      <alignment horizontal="right" vertical="top"/>
    </xf>
    <xf numFmtId="4" fontId="6" fillId="0" borderId="62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" fontId="19" fillId="0" borderId="61" xfId="0" applyNumberFormat="1" applyFont="1" applyBorder="1" applyAlignment="1">
      <alignment horizontal="right" vertical="top"/>
    </xf>
    <xf numFmtId="4" fontId="19" fillId="0" borderId="65" xfId="0" applyNumberFormat="1" applyFont="1" applyBorder="1" applyAlignment="1">
      <alignment horizontal="right" vertical="top"/>
    </xf>
    <xf numFmtId="4" fontId="19" fillId="0" borderId="66" xfId="0" applyNumberFormat="1" applyFont="1" applyBorder="1" applyAlignment="1">
      <alignment horizontal="right" vertical="top"/>
    </xf>
    <xf numFmtId="10" fontId="20" fillId="0" borderId="67" xfId="0" applyNumberFormat="1" applyFont="1" applyBorder="1" applyAlignment="1">
      <alignment horizontal="right" vertical="top"/>
    </xf>
    <xf numFmtId="0" fontId="20" fillId="0" borderId="25" xfId="0" applyFont="1" applyBorder="1" applyAlignment="1">
      <alignment horizontal="right" vertical="top" wrapText="1"/>
    </xf>
    <xf numFmtId="4" fontId="4" fillId="6" borderId="68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9" xfId="0" applyNumberFormat="1" applyFont="1" applyBorder="1" applyAlignment="1">
      <alignment vertical="top"/>
    </xf>
    <xf numFmtId="49" fontId="4" fillId="0" borderId="70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vertical="top" wrapText="1"/>
    </xf>
    <xf numFmtId="166" fontId="6" fillId="0" borderId="71" xfId="0" applyNumberFormat="1" applyFont="1" applyBorder="1" applyAlignment="1">
      <alignment horizontal="center" vertical="top"/>
    </xf>
    <xf numFmtId="4" fontId="6" fillId="0" borderId="69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72" xfId="0" applyNumberFormat="1" applyFont="1" applyBorder="1" applyAlignment="1">
      <alignment horizontal="right" vertical="top"/>
    </xf>
    <xf numFmtId="10" fontId="19" fillId="6" borderId="73" xfId="0" applyNumberFormat="1" applyFont="1" applyFill="1" applyBorder="1" applyAlignment="1">
      <alignment horizontal="right" vertical="top"/>
    </xf>
    <xf numFmtId="0" fontId="19" fillId="6" borderId="24" xfId="0" applyFont="1" applyFill="1" applyBorder="1" applyAlignment="1">
      <alignment horizontal="right" vertical="top" wrapText="1"/>
    </xf>
    <xf numFmtId="166" fontId="6" fillId="0" borderId="69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horizontal="center" vertical="top"/>
    </xf>
    <xf numFmtId="166" fontId="6" fillId="0" borderId="72" xfId="0" applyNumberFormat="1" applyFont="1" applyBorder="1" applyAlignment="1">
      <alignment horizontal="center" vertical="top"/>
    </xf>
    <xf numFmtId="10" fontId="20" fillId="0" borderId="63" xfId="0" applyNumberFormat="1" applyFont="1" applyBorder="1" applyAlignment="1">
      <alignment horizontal="right" vertical="top"/>
    </xf>
    <xf numFmtId="0" fontId="20" fillId="0" borderId="74" xfId="0" applyFont="1" applyBorder="1" applyAlignment="1">
      <alignment horizontal="right" vertical="top" wrapText="1"/>
    </xf>
    <xf numFmtId="166" fontId="16" fillId="7" borderId="50" xfId="0" applyNumberFormat="1" applyFont="1" applyFill="1" applyBorder="1" applyAlignment="1">
      <alignment vertical="top"/>
    </xf>
    <xf numFmtId="166" fontId="4" fillId="7" borderId="75" xfId="0" applyNumberFormat="1" applyFont="1" applyFill="1" applyBorder="1" applyAlignment="1">
      <alignment horizontal="center" vertical="top"/>
    </xf>
    <xf numFmtId="166" fontId="4" fillId="7" borderId="76" xfId="0" applyNumberFormat="1" applyFont="1" applyFill="1" applyBorder="1" applyAlignment="1">
      <alignment vertical="top" wrapText="1"/>
    </xf>
    <xf numFmtId="166" fontId="4" fillId="7" borderId="37" xfId="0" applyNumberFormat="1" applyFont="1" applyFill="1" applyBorder="1" applyAlignment="1">
      <alignment vertical="top"/>
    </xf>
    <xf numFmtId="4" fontId="4" fillId="7" borderId="46" xfId="0" applyNumberFormat="1" applyFont="1" applyFill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7" xfId="0" applyNumberFormat="1" applyFont="1" applyFill="1" applyBorder="1" applyAlignment="1">
      <alignment horizontal="right" vertical="top"/>
    </xf>
    <xf numFmtId="4" fontId="4" fillId="7" borderId="50" xfId="0" applyNumberFormat="1" applyFont="1" applyFill="1" applyBorder="1" applyAlignment="1">
      <alignment horizontal="right" vertical="top"/>
    </xf>
    <xf numFmtId="4" fontId="4" fillId="7" borderId="75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10" fontId="4" fillId="7" borderId="77" xfId="0" applyNumberFormat="1" applyFont="1" applyFill="1" applyBorder="1" applyAlignment="1">
      <alignment horizontal="right" vertical="top"/>
    </xf>
    <xf numFmtId="0" fontId="4" fillId="7" borderId="50" xfId="0" applyFont="1" applyFill="1" applyBorder="1" applyAlignment="1">
      <alignment horizontal="right" vertical="top" wrapText="1"/>
    </xf>
    <xf numFmtId="166" fontId="4" fillId="5" borderId="78" xfId="0" applyNumberFormat="1" applyFont="1" applyFill="1" applyBorder="1" applyAlignment="1">
      <alignment vertical="top"/>
    </xf>
    <xf numFmtId="0" fontId="4" fillId="5" borderId="79" xfId="0" applyFont="1" applyFill="1" applyBorder="1" applyAlignment="1">
      <alignment horizontal="center" vertical="top"/>
    </xf>
    <xf numFmtId="166" fontId="4" fillId="5" borderId="44" xfId="0" applyNumberFormat="1" applyFont="1" applyFill="1" applyBorder="1" applyAlignment="1">
      <alignment horizontal="left" vertical="top" wrapText="1"/>
    </xf>
    <xf numFmtId="166" fontId="6" fillId="5" borderId="49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79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166" fontId="16" fillId="6" borderId="57" xfId="0" applyNumberFormat="1" applyFont="1" applyFill="1" applyBorder="1" applyAlignment="1">
      <alignment vertical="top" wrapText="1"/>
    </xf>
    <xf numFmtId="166" fontId="4" fillId="6" borderId="80" xfId="0" applyNumberFormat="1" applyFont="1" applyFill="1" applyBorder="1" applyAlignment="1">
      <alignment horizontal="center" vertical="top"/>
    </xf>
    <xf numFmtId="166" fontId="4" fillId="7" borderId="77" xfId="0" applyNumberFormat="1" applyFont="1" applyFill="1" applyBorder="1" applyAlignment="1">
      <alignment vertical="top" wrapText="1"/>
    </xf>
    <xf numFmtId="166" fontId="4" fillId="7" borderId="44" xfId="0" applyNumberFormat="1" applyFont="1" applyFill="1" applyBorder="1" applyAlignment="1">
      <alignment vertical="top"/>
    </xf>
    <xf numFmtId="49" fontId="4" fillId="5" borderId="81" xfId="0" applyNumberFormat="1" applyFont="1" applyFill="1" applyBorder="1" applyAlignment="1">
      <alignment horizontal="center" vertical="top"/>
    </xf>
    <xf numFmtId="166" fontId="4" fillId="5" borderId="82" xfId="0" applyNumberFormat="1" applyFont="1" applyFill="1" applyBorder="1" applyAlignment="1">
      <alignment horizontal="left" vertical="top" wrapText="1"/>
    </xf>
    <xf numFmtId="166" fontId="6" fillId="5" borderId="83" xfId="0" applyNumberFormat="1" applyFont="1" applyFill="1" applyBorder="1" applyAlignment="1">
      <alignment vertical="top"/>
    </xf>
    <xf numFmtId="4" fontId="6" fillId="5" borderId="82" xfId="0" applyNumberFormat="1" applyFont="1" applyFill="1" applyBorder="1" applyAlignment="1">
      <alignment horizontal="right" vertical="top"/>
    </xf>
    <xf numFmtId="4" fontId="6" fillId="5" borderId="83" xfId="0" applyNumberFormat="1" applyFont="1" applyFill="1" applyBorder="1" applyAlignment="1">
      <alignment horizontal="right" vertical="top"/>
    </xf>
    <xf numFmtId="166" fontId="4" fillId="6" borderId="80" xfId="0" applyNumberFormat="1" applyFont="1" applyFill="1" applyBorder="1" applyAlignment="1">
      <alignment vertical="top"/>
    </xf>
    <xf numFmtId="10" fontId="19" fillId="6" borderId="84" xfId="0" applyNumberFormat="1" applyFont="1" applyFill="1" applyBorder="1" applyAlignment="1">
      <alignment horizontal="right" vertical="top"/>
    </xf>
    <xf numFmtId="4" fontId="19" fillId="0" borderId="14" xfId="0" applyNumberFormat="1" applyFont="1" applyBorder="1" applyAlignment="1">
      <alignment horizontal="right" vertical="top"/>
    </xf>
    <xf numFmtId="10" fontId="20" fillId="0" borderId="85" xfId="0" applyNumberFormat="1" applyFont="1" applyBorder="1" applyAlignment="1">
      <alignment horizontal="right" vertical="top"/>
    </xf>
    <xf numFmtId="4" fontId="19" fillId="0" borderId="86" xfId="0" applyNumberFormat="1" applyFont="1" applyBorder="1" applyAlignment="1">
      <alignment horizontal="right" vertical="top"/>
    </xf>
    <xf numFmtId="10" fontId="19" fillId="6" borderId="87" xfId="0" applyNumberFormat="1" applyFont="1" applyFill="1" applyBorder="1" applyAlignment="1">
      <alignment horizontal="right" vertical="top"/>
    </xf>
    <xf numFmtId="166" fontId="16" fillId="7" borderId="46" xfId="0" applyNumberFormat="1" applyFont="1" applyFill="1" applyBorder="1" applyAlignment="1">
      <alignment vertical="top"/>
    </xf>
    <xf numFmtId="166" fontId="4" fillId="7" borderId="47" xfId="0" applyNumberFormat="1" applyFont="1" applyFill="1" applyBorder="1" applyAlignment="1">
      <alignment horizontal="center" vertical="top"/>
    </xf>
    <xf numFmtId="166" fontId="6" fillId="7" borderId="76" xfId="0" applyNumberFormat="1" applyFont="1" applyFill="1" applyBorder="1" applyAlignment="1">
      <alignment vertical="top" wrapText="1"/>
    </xf>
    <xf numFmtId="166" fontId="6" fillId="7" borderId="37" xfId="0" applyNumberFormat="1" applyFont="1" applyFill="1" applyBorder="1" applyAlignment="1">
      <alignment vertical="top"/>
    </xf>
    <xf numFmtId="4" fontId="4" fillId="7" borderId="55" xfId="0" applyNumberFormat="1" applyFont="1" applyFill="1" applyBorder="1" applyAlignment="1">
      <alignment horizontal="right" vertical="top"/>
    </xf>
    <xf numFmtId="4" fontId="4" fillId="7" borderId="88" xfId="0" applyNumberFormat="1" applyFont="1" applyFill="1" applyBorder="1" applyAlignment="1">
      <alignment horizontal="right"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56" xfId="0" applyNumberFormat="1" applyFont="1" applyFill="1" applyBorder="1" applyAlignment="1">
      <alignment horizontal="right" vertical="top"/>
    </xf>
    <xf numFmtId="4" fontId="4" fillId="7" borderId="89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90" xfId="0" applyNumberFormat="1" applyFont="1" applyFill="1" applyBorder="1" applyAlignment="1">
      <alignment horizontal="right" vertical="top"/>
    </xf>
    <xf numFmtId="0" fontId="4" fillId="7" borderId="91" xfId="0" applyFont="1" applyFill="1" applyBorder="1" applyAlignment="1">
      <alignment horizontal="right" vertical="top" wrapText="1"/>
    </xf>
    <xf numFmtId="166" fontId="4" fillId="5" borderId="9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6" fillId="5" borderId="45" xfId="0" applyNumberFormat="1" applyFont="1" applyFill="1" applyBorder="1" applyAlignment="1">
      <alignment vertical="top"/>
    </xf>
    <xf numFmtId="4" fontId="4" fillId="6" borderId="93" xfId="0" applyNumberFormat="1" applyFont="1" applyFill="1" applyBorder="1" applyAlignment="1">
      <alignment horizontal="right" vertical="top"/>
    </xf>
    <xf numFmtId="4" fontId="4" fillId="6" borderId="94" xfId="0" applyNumberFormat="1" applyFont="1" applyFill="1" applyBorder="1" applyAlignment="1">
      <alignment horizontal="right" vertical="top"/>
    </xf>
    <xf numFmtId="4" fontId="4" fillId="6" borderId="57" xfId="0" applyNumberFormat="1" applyFont="1" applyFill="1" applyBorder="1" applyAlignment="1">
      <alignment horizontal="right" vertical="top"/>
    </xf>
    <xf numFmtId="4" fontId="4" fillId="6" borderId="95" xfId="0" applyNumberFormat="1" applyFont="1" applyFill="1" applyBorder="1" applyAlignment="1">
      <alignment horizontal="right" vertical="top"/>
    </xf>
    <xf numFmtId="166" fontId="6" fillId="0" borderId="59" xfId="0" applyNumberFormat="1" applyFont="1" applyBorder="1" applyAlignment="1">
      <alignment vertical="top"/>
    </xf>
    <xf numFmtId="4" fontId="6" fillId="0" borderId="60" xfId="0" applyNumberFormat="1" applyFont="1" applyBorder="1" applyAlignment="1">
      <alignment horizontal="right" vertical="top"/>
    </xf>
    <xf numFmtId="166" fontId="6" fillId="0" borderId="71" xfId="0" applyNumberFormat="1" applyFont="1" applyBorder="1" applyAlignment="1">
      <alignment vertical="top"/>
    </xf>
    <xf numFmtId="4" fontId="6" fillId="0" borderId="96" xfId="0" applyNumberFormat="1" applyFont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10" fontId="4" fillId="7" borderId="76" xfId="0" applyNumberFormat="1" applyFont="1" applyFill="1" applyBorder="1" applyAlignment="1">
      <alignment horizontal="right" vertical="top"/>
    </xf>
    <xf numFmtId="0" fontId="4" fillId="7" borderId="38" xfId="0" applyFont="1" applyFill="1" applyBorder="1" applyAlignment="1">
      <alignment horizontal="right" vertical="top" wrapText="1"/>
    </xf>
    <xf numFmtId="166" fontId="4" fillId="5" borderId="55" xfId="0" applyNumberFormat="1" applyFont="1" applyFill="1" applyBorder="1" applyAlignment="1">
      <alignment vertical="top"/>
    </xf>
    <xf numFmtId="49" fontId="4" fillId="5" borderId="76" xfId="0" applyNumberFormat="1" applyFont="1" applyFill="1" applyBorder="1" applyAlignment="1">
      <alignment horizontal="center" vertical="top"/>
    </xf>
    <xf numFmtId="4" fontId="4" fillId="6" borderId="97" xfId="0" applyNumberFormat="1" applyFont="1" applyFill="1" applyBorder="1" applyAlignment="1">
      <alignment horizontal="right" vertical="top"/>
    </xf>
    <xf numFmtId="4" fontId="4" fillId="6" borderId="98" xfId="0" applyNumberFormat="1" applyFont="1" applyFill="1" applyBorder="1" applyAlignment="1">
      <alignment horizontal="right" vertical="top"/>
    </xf>
    <xf numFmtId="166" fontId="6" fillId="0" borderId="12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8" borderId="17" xfId="0" applyNumberFormat="1" applyFont="1" applyFill="1" applyBorder="1" applyAlignment="1">
      <alignment horizontal="right" vertical="top" wrapText="1"/>
    </xf>
    <xf numFmtId="166" fontId="6" fillId="0" borderId="13" xfId="0" applyNumberFormat="1" applyFont="1" applyBorder="1" applyAlignment="1">
      <alignment horizontal="left" vertical="top" wrapText="1"/>
    </xf>
    <xf numFmtId="4" fontId="6" fillId="0" borderId="66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166" fontId="6" fillId="0" borderId="61" xfId="0" applyNumberFormat="1" applyFont="1" applyBorder="1" applyAlignment="1">
      <alignment horizontal="center" vertical="top"/>
    </xf>
    <xf numFmtId="166" fontId="6" fillId="0" borderId="62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horizontal="center" vertical="top"/>
    </xf>
    <xf numFmtId="166" fontId="6" fillId="0" borderId="63" xfId="0" applyNumberFormat="1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vertical="top"/>
    </xf>
    <xf numFmtId="166" fontId="4" fillId="0" borderId="99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166" fontId="6" fillId="0" borderId="100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166" fontId="6" fillId="0" borderId="99" xfId="0" applyNumberFormat="1" applyFont="1" applyBorder="1" applyAlignment="1">
      <alignment horizontal="center" vertical="top"/>
    </xf>
    <xf numFmtId="166" fontId="6" fillId="0" borderId="23" xfId="0" applyNumberFormat="1" applyFont="1" applyBorder="1" applyAlignment="1">
      <alignment horizontal="center" vertical="top"/>
    </xf>
    <xf numFmtId="166" fontId="6" fillId="0" borderId="101" xfId="0" applyNumberFormat="1" applyFont="1" applyBorder="1" applyAlignment="1">
      <alignment horizontal="center" vertical="top"/>
    </xf>
    <xf numFmtId="4" fontId="6" fillId="8" borderId="11" xfId="0" applyNumberFormat="1" applyFont="1" applyFill="1" applyBorder="1" applyAlignment="1">
      <alignment horizontal="right" vertical="top"/>
    </xf>
    <xf numFmtId="4" fontId="6" fillId="8" borderId="12" xfId="0" applyNumberFormat="1" applyFont="1" applyFill="1" applyBorder="1" applyAlignment="1">
      <alignment horizontal="right" vertical="top"/>
    </xf>
    <xf numFmtId="4" fontId="6" fillId="8" borderId="17" xfId="0" applyNumberFormat="1" applyFont="1" applyFill="1" applyBorder="1" applyAlignment="1">
      <alignment horizontal="right" vertical="top"/>
    </xf>
    <xf numFmtId="49" fontId="4" fillId="5" borderId="76" xfId="0" applyNumberFormat="1" applyFont="1" applyFill="1" applyBorder="1" applyAlignment="1">
      <alignment horizontal="center" vertical="top" wrapText="1"/>
    </xf>
    <xf numFmtId="4" fontId="19" fillId="5" borderId="83" xfId="0" applyNumberFormat="1" applyFont="1" applyFill="1" applyBorder="1" applyAlignment="1">
      <alignment horizontal="right" vertical="top"/>
    </xf>
    <xf numFmtId="4" fontId="19" fillId="5" borderId="94" xfId="0" applyNumberFormat="1" applyFont="1" applyFill="1" applyBorder="1" applyAlignment="1">
      <alignment horizontal="right" vertical="top"/>
    </xf>
    <xf numFmtId="10" fontId="19" fillId="5" borderId="57" xfId="0" applyNumberFormat="1" applyFont="1" applyFill="1" applyBorder="1" applyAlignment="1">
      <alignment horizontal="right" vertical="top"/>
    </xf>
    <xf numFmtId="0" fontId="19" fillId="5" borderId="58" xfId="0" applyFont="1" applyFill="1" applyBorder="1" applyAlignment="1">
      <alignment horizontal="right" vertical="top" wrapText="1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88" xfId="0" applyNumberFormat="1" applyFont="1" applyFill="1" applyBorder="1" applyAlignment="1">
      <alignment horizontal="right" vertical="top"/>
    </xf>
    <xf numFmtId="4" fontId="4" fillId="6" borderId="89" xfId="0" applyNumberFormat="1" applyFont="1" applyFill="1" applyBorder="1" applyAlignment="1">
      <alignment horizontal="right" vertical="top"/>
    </xf>
    <xf numFmtId="166" fontId="6" fillId="0" borderId="13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/>
    </xf>
    <xf numFmtId="0" fontId="0" fillId="0" borderId="12" xfId="0" applyFont="1" applyBorder="1"/>
    <xf numFmtId="166" fontId="6" fillId="0" borderId="60" xfId="0" applyNumberFormat="1" applyFont="1" applyBorder="1" applyAlignment="1">
      <alignment vertical="top"/>
    </xf>
    <xf numFmtId="166" fontId="6" fillId="0" borderId="17" xfId="0" applyNumberFormat="1" applyFont="1" applyBorder="1" applyAlignment="1">
      <alignment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166" fontId="4" fillId="5" borderId="45" xfId="0" applyNumberFormat="1" applyFont="1" applyFill="1" applyBorder="1" applyAlignment="1">
      <alignment vertical="top"/>
    </xf>
    <xf numFmtId="4" fontId="4" fillId="5" borderId="44" xfId="0" applyNumberFormat="1" applyFont="1" applyFill="1" applyBorder="1" applyAlignment="1">
      <alignment horizontal="right" vertical="top"/>
    </xf>
    <xf numFmtId="4" fontId="4" fillId="5" borderId="45" xfId="0" applyNumberFormat="1" applyFont="1" applyFill="1" applyBorder="1" applyAlignment="1">
      <alignment horizontal="right" vertical="top"/>
    </xf>
    <xf numFmtId="4" fontId="4" fillId="5" borderId="49" xfId="0" applyNumberFormat="1" applyFont="1" applyFill="1" applyBorder="1" applyAlignment="1">
      <alignment horizontal="right" vertical="top"/>
    </xf>
    <xf numFmtId="166" fontId="16" fillId="6" borderId="57" xfId="0" applyNumberFormat="1" applyFont="1" applyFill="1" applyBorder="1" applyAlignment="1">
      <alignment horizontal="left" vertical="top" wrapText="1"/>
    </xf>
    <xf numFmtId="4" fontId="6" fillId="8" borderId="11" xfId="0" applyNumberFormat="1" applyFont="1" applyFill="1" applyBorder="1" applyAlignment="1">
      <alignment horizontal="right" vertical="top"/>
    </xf>
    <xf numFmtId="4" fontId="6" fillId="8" borderId="12" xfId="0" applyNumberFormat="1" applyFont="1" applyFill="1" applyBorder="1" applyAlignment="1">
      <alignment horizontal="right" vertical="top"/>
    </xf>
    <xf numFmtId="4" fontId="19" fillId="0" borderId="69" xfId="0" applyNumberFormat="1" applyFont="1" applyBorder="1" applyAlignment="1">
      <alignment horizontal="right" vertical="top"/>
    </xf>
    <xf numFmtId="4" fontId="19" fillId="0" borderId="72" xfId="0" applyNumberFormat="1" applyFont="1" applyBorder="1" applyAlignment="1">
      <alignment horizontal="right" vertical="top"/>
    </xf>
    <xf numFmtId="4" fontId="19" fillId="0" borderId="105" xfId="0" applyNumberFormat="1" applyFont="1" applyBorder="1" applyAlignment="1">
      <alignment horizontal="right" vertical="top"/>
    </xf>
    <xf numFmtId="166" fontId="16" fillId="6" borderId="53" xfId="0" applyNumberFormat="1" applyFont="1" applyFill="1" applyBorder="1" applyAlignment="1">
      <alignment horizontal="left" vertical="top" wrapText="1"/>
    </xf>
    <xf numFmtId="10" fontId="4" fillId="7" borderId="43" xfId="0" applyNumberFormat="1" applyFont="1" applyFill="1" applyBorder="1" applyAlignment="1">
      <alignment horizontal="right" vertical="top"/>
    </xf>
    <xf numFmtId="166" fontId="4" fillId="5" borderId="38" xfId="0" applyNumberFormat="1" applyFont="1" applyFill="1" applyBorder="1" applyAlignment="1">
      <alignment vertical="top"/>
    </xf>
    <xf numFmtId="49" fontId="4" fillId="5" borderId="37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66" fontId="6" fillId="0" borderId="69" xfId="0" applyNumberFormat="1" applyFont="1" applyBorder="1" applyAlignment="1">
      <alignment vertical="top"/>
    </xf>
    <xf numFmtId="166" fontId="6" fillId="0" borderId="67" xfId="0" applyNumberFormat="1" applyFont="1" applyBorder="1" applyAlignment="1">
      <alignment vertical="top"/>
    </xf>
    <xf numFmtId="10" fontId="4" fillId="7" borderId="106" xfId="0" applyNumberFormat="1" applyFont="1" applyFill="1" applyBorder="1" applyAlignment="1">
      <alignment horizontal="right" vertical="top"/>
    </xf>
    <xf numFmtId="166" fontId="4" fillId="5" borderId="37" xfId="0" applyNumberFormat="1" applyFont="1" applyFill="1" applyBorder="1" applyAlignment="1">
      <alignment horizontal="left" vertical="top" wrapText="1"/>
    </xf>
    <xf numFmtId="166" fontId="6" fillId="5" borderId="43" xfId="0" applyNumberFormat="1" applyFont="1" applyFill="1" applyBorder="1" applyAlignment="1">
      <alignment horizontal="center" vertical="top"/>
    </xf>
    <xf numFmtId="4" fontId="6" fillId="5" borderId="37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0" fontId="4" fillId="5" borderId="45" xfId="0" applyNumberFormat="1" applyFont="1" applyFill="1" applyBorder="1" applyAlignment="1">
      <alignment horizontal="right" vertical="top"/>
    </xf>
    <xf numFmtId="0" fontId="4" fillId="5" borderId="50" xfId="0" applyFont="1" applyFill="1" applyBorder="1" applyAlignment="1">
      <alignment horizontal="right" vertical="top" wrapText="1"/>
    </xf>
    <xf numFmtId="166" fontId="4" fillId="0" borderId="51" xfId="0" applyNumberFormat="1" applyFont="1" applyBorder="1" applyAlignment="1">
      <alignment vertical="top"/>
    </xf>
    <xf numFmtId="167" fontId="4" fillId="0" borderId="52" xfId="0" applyNumberFormat="1" applyFont="1" applyBorder="1" applyAlignment="1">
      <alignment horizontal="center" vertical="top"/>
    </xf>
    <xf numFmtId="166" fontId="6" fillId="0" borderId="52" xfId="0" applyNumberFormat="1" applyFont="1" applyBorder="1" applyAlignment="1">
      <alignment vertical="top" wrapText="1"/>
    </xf>
    <xf numFmtId="166" fontId="6" fillId="0" borderId="107" xfId="0" applyNumberFormat="1" applyFont="1" applyBorder="1" applyAlignment="1">
      <alignment horizontal="center" vertical="top"/>
    </xf>
    <xf numFmtId="166" fontId="6" fillId="0" borderId="51" xfId="0" applyNumberFormat="1" applyFont="1" applyBorder="1" applyAlignment="1">
      <alignment vertical="top"/>
    </xf>
    <xf numFmtId="166" fontId="6" fillId="0" borderId="52" xfId="0" applyNumberFormat="1" applyFont="1" applyBorder="1" applyAlignment="1">
      <alignment vertical="top"/>
    </xf>
    <xf numFmtId="166" fontId="6" fillId="0" borderId="68" xfId="0" applyNumberFormat="1" applyFont="1" applyBorder="1" applyAlignment="1">
      <alignment vertical="top"/>
    </xf>
    <xf numFmtId="4" fontId="6" fillId="0" borderId="51" xfId="0" applyNumberFormat="1" applyFont="1" applyBorder="1" applyAlignment="1">
      <alignment horizontal="right" vertical="top"/>
    </xf>
    <xf numFmtId="4" fontId="6" fillId="0" borderId="52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19" fillId="0" borderId="51" xfId="0" applyNumberFormat="1" applyFont="1" applyBorder="1" applyAlignment="1">
      <alignment horizontal="right" vertical="top"/>
    </xf>
    <xf numFmtId="4" fontId="19" fillId="0" borderId="68" xfId="0" applyNumberFormat="1" applyFont="1" applyBorder="1" applyAlignment="1">
      <alignment horizontal="right" vertical="top"/>
    </xf>
    <xf numFmtId="4" fontId="19" fillId="0" borderId="6" xfId="0" applyNumberFormat="1" applyFont="1" applyBorder="1" applyAlignment="1">
      <alignment horizontal="right" vertical="top"/>
    </xf>
    <xf numFmtId="10" fontId="19" fillId="0" borderId="107" xfId="0" applyNumberFormat="1" applyFont="1" applyBorder="1" applyAlignment="1">
      <alignment horizontal="right" vertical="top"/>
    </xf>
    <xf numFmtId="0" fontId="19" fillId="0" borderId="109" xfId="0" applyFont="1" applyBorder="1" applyAlignment="1">
      <alignment horizontal="right" vertical="top" wrapText="1"/>
    </xf>
    <xf numFmtId="167" fontId="4" fillId="0" borderId="23" xfId="0" applyNumberFormat="1" applyFont="1" applyBorder="1" applyAlignment="1">
      <alignment horizontal="center" vertical="top"/>
    </xf>
    <xf numFmtId="166" fontId="6" fillId="0" borderId="100" xfId="0" applyNumberFormat="1" applyFont="1" applyBorder="1" applyAlignment="1">
      <alignment horizontal="center" vertical="top"/>
    </xf>
    <xf numFmtId="166" fontId="6" fillId="0" borderId="99" xfId="0" applyNumberFormat="1" applyFont="1" applyBorder="1" applyAlignment="1">
      <alignment vertical="top"/>
    </xf>
    <xf numFmtId="166" fontId="6" fillId="0" borderId="23" xfId="0" applyNumberFormat="1" applyFont="1" applyBorder="1" applyAlignment="1">
      <alignment vertical="top"/>
    </xf>
    <xf numFmtId="166" fontId="6" fillId="0" borderId="101" xfId="0" applyNumberFormat="1" applyFont="1" applyBorder="1" applyAlignment="1">
      <alignment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4" xfId="0" applyFont="1" applyBorder="1" applyAlignment="1">
      <alignment horizontal="right" vertical="top" wrapText="1"/>
    </xf>
    <xf numFmtId="166" fontId="6" fillId="0" borderId="23" xfId="0" applyNumberFormat="1" applyFont="1" applyBorder="1" applyAlignment="1">
      <alignment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vertical="top"/>
    </xf>
    <xf numFmtId="167" fontId="4" fillId="0" borderId="70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vertical="top"/>
    </xf>
    <xf numFmtId="166" fontId="6" fillId="0" borderId="72" xfId="0" applyNumberFormat="1" applyFont="1" applyBorder="1" applyAlignment="1">
      <alignment vertical="top"/>
    </xf>
    <xf numFmtId="166" fontId="16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81" xfId="0" applyNumberFormat="1" applyFont="1" applyFill="1" applyBorder="1" applyAlignment="1">
      <alignment vertical="top" wrapText="1"/>
    </xf>
    <xf numFmtId="166" fontId="6" fillId="7" borderId="79" xfId="0" applyNumberFormat="1" applyFont="1" applyFill="1" applyBorder="1" applyAlignment="1">
      <alignment vertical="top"/>
    </xf>
    <xf numFmtId="4" fontId="4" fillId="7" borderId="78" xfId="0" applyNumberFormat="1" applyFont="1" applyFill="1" applyBorder="1" applyAlignment="1">
      <alignment horizontal="right" vertical="top"/>
    </xf>
    <xf numFmtId="4" fontId="4" fillId="7" borderId="110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111" xfId="0" applyNumberFormat="1" applyFont="1" applyFill="1" applyBorder="1" applyAlignment="1">
      <alignment horizontal="right" vertical="top"/>
    </xf>
    <xf numFmtId="4" fontId="4" fillId="7" borderId="112" xfId="0" applyNumberFormat="1" applyFont="1" applyFill="1" applyBorder="1" applyAlignment="1">
      <alignment horizontal="right" vertical="top"/>
    </xf>
    <xf numFmtId="49" fontId="4" fillId="5" borderId="54" xfId="0" applyNumberFormat="1" applyFont="1" applyFill="1" applyBorder="1" applyAlignment="1">
      <alignment horizontal="center" vertical="top"/>
    </xf>
    <xf numFmtId="166" fontId="6" fillId="5" borderId="45" xfId="0" applyNumberFormat="1" applyFont="1" applyFill="1" applyBorder="1" applyAlignment="1">
      <alignment horizontal="center" vertical="top"/>
    </xf>
    <xf numFmtId="166" fontId="4" fillId="0" borderId="24" xfId="0" applyNumberFormat="1" applyFont="1" applyBorder="1" applyAlignment="1">
      <alignment vertical="top"/>
    </xf>
    <xf numFmtId="167" fontId="4" fillId="0" borderId="24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4" fontId="6" fillId="0" borderId="99" xfId="0" applyNumberFormat="1" applyFont="1" applyBorder="1" applyAlignment="1">
      <alignment horizontal="right" vertical="top"/>
    </xf>
    <xf numFmtId="4" fontId="6" fillId="0" borderId="23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6" fillId="0" borderId="22" xfId="0" applyNumberFormat="1" applyFont="1" applyBorder="1" applyAlignment="1">
      <alignment horizontal="right" vertical="top"/>
    </xf>
    <xf numFmtId="4" fontId="6" fillId="0" borderId="101" xfId="0" applyNumberFormat="1" applyFont="1" applyBorder="1" applyAlignment="1">
      <alignment horizontal="right" vertical="top"/>
    </xf>
    <xf numFmtId="166" fontId="4" fillId="0" borderId="74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5" xfId="0" applyFont="1" applyFill="1" applyBorder="1" applyAlignment="1">
      <alignment horizontal="right" vertical="top" wrapText="1"/>
    </xf>
    <xf numFmtId="166" fontId="4" fillId="5" borderId="58" xfId="0" applyNumberFormat="1" applyFont="1" applyFill="1" applyBorder="1" applyAlignment="1">
      <alignment vertical="top"/>
    </xf>
    <xf numFmtId="166" fontId="4" fillId="9" borderId="37" xfId="0" applyNumberFormat="1" applyFont="1" applyFill="1" applyBorder="1" applyAlignment="1">
      <alignment horizontal="center" vertical="top"/>
    </xf>
    <xf numFmtId="4" fontId="4" fillId="9" borderId="38" xfId="0" applyNumberFormat="1" applyFont="1" applyFill="1" applyBorder="1" applyAlignment="1">
      <alignment horizontal="right" vertical="top"/>
    </xf>
    <xf numFmtId="4" fontId="4" fillId="9" borderId="89" xfId="0" applyNumberFormat="1" applyFont="1" applyFill="1" applyBorder="1" applyAlignment="1">
      <alignment horizontal="right" vertical="top"/>
    </xf>
    <xf numFmtId="4" fontId="4" fillId="9" borderId="76" xfId="0" applyNumberFormat="1" applyFont="1" applyFill="1" applyBorder="1" applyAlignment="1">
      <alignment horizontal="right" vertical="top"/>
    </xf>
    <xf numFmtId="4" fontId="4" fillId="9" borderId="50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4" fontId="4" fillId="9" borderId="39" xfId="0" applyNumberFormat="1" applyFont="1" applyFill="1" applyBorder="1" applyAlignment="1">
      <alignment horizontal="right" vertical="top"/>
    </xf>
    <xf numFmtId="10" fontId="4" fillId="9" borderId="73" xfId="0" applyNumberFormat="1" applyFont="1" applyFill="1" applyBorder="1" applyAlignment="1">
      <alignment horizontal="right" vertical="top"/>
    </xf>
    <xf numFmtId="0" fontId="4" fillId="9" borderId="24" xfId="0" applyFont="1" applyFill="1" applyBorder="1" applyAlignment="1">
      <alignment horizontal="right" vertical="top" wrapText="1"/>
    </xf>
    <xf numFmtId="166" fontId="4" fillId="5" borderId="43" xfId="0" applyNumberFormat="1" applyFont="1" applyFill="1" applyBorder="1" applyAlignment="1">
      <alignment horizontal="center" vertical="top"/>
    </xf>
    <xf numFmtId="4" fontId="4" fillId="5" borderId="37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39" xfId="0" applyNumberFormat="1" applyFont="1" applyFill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19" fillId="0" borderId="107" xfId="0" applyNumberFormat="1" applyFont="1" applyBorder="1" applyAlignment="1">
      <alignment horizontal="right" vertical="top"/>
    </xf>
    <xf numFmtId="4" fontId="19" fillId="0" borderId="109" xfId="0" applyNumberFormat="1" applyFont="1" applyBorder="1" applyAlignment="1">
      <alignment horizontal="right" vertical="top"/>
    </xf>
    <xf numFmtId="10" fontId="19" fillId="0" borderId="85" xfId="0" applyNumberFormat="1" applyFont="1" applyBorder="1" applyAlignment="1">
      <alignment horizontal="right" vertical="top"/>
    </xf>
    <xf numFmtId="4" fontId="19" fillId="0" borderId="13" xfId="0" applyNumberFormat="1" applyFont="1" applyBorder="1" applyAlignment="1">
      <alignment horizontal="right" vertical="top"/>
    </xf>
    <xf numFmtId="4" fontId="19" fillId="0" borderId="24" xfId="0" applyNumberFormat="1" applyFont="1" applyBorder="1" applyAlignment="1">
      <alignment horizontal="right" vertical="top"/>
    </xf>
    <xf numFmtId="4" fontId="19" fillId="0" borderId="67" xfId="0" applyNumberFormat="1" applyFont="1" applyBorder="1" applyAlignment="1">
      <alignment horizontal="right" vertical="top"/>
    </xf>
    <xf numFmtId="166" fontId="4" fillId="9" borderId="79" xfId="0" applyNumberFormat="1" applyFont="1" applyFill="1" applyBorder="1" applyAlignment="1">
      <alignment horizontal="center" vertical="top"/>
    </xf>
    <xf numFmtId="4" fontId="4" fillId="9" borderId="92" xfId="0" applyNumberFormat="1" applyFont="1" applyFill="1" applyBorder="1" applyAlignment="1">
      <alignment horizontal="right" vertical="top"/>
    </xf>
    <xf numFmtId="4" fontId="4" fillId="9" borderId="112" xfId="0" applyNumberFormat="1" applyFont="1" applyFill="1" applyBorder="1" applyAlignment="1">
      <alignment horizontal="right" vertical="top"/>
    </xf>
    <xf numFmtId="4" fontId="4" fillId="9" borderId="81" xfId="0" applyNumberFormat="1" applyFont="1" applyFill="1" applyBorder="1" applyAlignment="1">
      <alignment horizontal="right" vertical="top"/>
    </xf>
    <xf numFmtId="4" fontId="4" fillId="9" borderId="118" xfId="0" applyNumberFormat="1" applyFont="1" applyFill="1" applyBorder="1" applyAlignment="1">
      <alignment horizontal="right" vertical="top"/>
    </xf>
    <xf numFmtId="4" fontId="4" fillId="9" borderId="104" xfId="0" applyNumberFormat="1" applyFont="1" applyFill="1" applyBorder="1" applyAlignment="1">
      <alignment horizontal="right" vertical="top"/>
    </xf>
    <xf numFmtId="4" fontId="4" fillId="9" borderId="41" xfId="0" applyNumberFormat="1" applyFont="1" applyFill="1" applyBorder="1" applyAlignment="1">
      <alignment horizontal="right" vertical="top"/>
    </xf>
    <xf numFmtId="4" fontId="4" fillId="7" borderId="83" xfId="0" applyNumberFormat="1" applyFont="1" applyFill="1" applyBorder="1" applyAlignment="1">
      <alignment horizontal="right" vertical="top"/>
    </xf>
    <xf numFmtId="4" fontId="4" fillId="7" borderId="25" xfId="0" applyNumberFormat="1" applyFont="1" applyFill="1" applyBorder="1" applyAlignment="1">
      <alignment horizontal="right" vertical="top"/>
    </xf>
    <xf numFmtId="10" fontId="4" fillId="9" borderId="87" xfId="0" applyNumberFormat="1" applyFont="1" applyFill="1" applyBorder="1" applyAlignment="1">
      <alignment horizontal="right" vertical="top"/>
    </xf>
    <xf numFmtId="4" fontId="4" fillId="5" borderId="42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38" xfId="0" applyFont="1" applyFill="1" applyBorder="1" applyAlignment="1">
      <alignment horizontal="right" vertical="top" wrapText="1"/>
    </xf>
    <xf numFmtId="10" fontId="19" fillId="0" borderId="67" xfId="0" applyNumberFormat="1" applyFont="1" applyBorder="1" applyAlignment="1">
      <alignment horizontal="right" vertical="top"/>
    </xf>
    <xf numFmtId="0" fontId="19" fillId="0" borderId="25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9" borderId="57" xfId="0" applyNumberFormat="1" applyFont="1" applyFill="1" applyBorder="1" applyAlignment="1">
      <alignment horizontal="right" vertical="top"/>
    </xf>
    <xf numFmtId="0" fontId="4" fillId="9" borderId="58" xfId="0" applyFont="1" applyFill="1" applyBorder="1" applyAlignment="1">
      <alignment horizontal="right" vertical="top" wrapText="1"/>
    </xf>
    <xf numFmtId="166" fontId="4" fillId="5" borderId="50" xfId="0" applyNumberFormat="1" applyFont="1" applyFill="1" applyBorder="1" applyAlignment="1">
      <alignment vertical="top"/>
    </xf>
    <xf numFmtId="4" fontId="19" fillId="6" borderId="43" xfId="0" applyNumberFormat="1" applyFont="1" applyFill="1" applyBorder="1" applyAlignment="1">
      <alignment horizontal="right" vertical="top"/>
    </xf>
    <xf numFmtId="4" fontId="19" fillId="6" borderId="51" xfId="0" applyNumberFormat="1" applyFont="1" applyFill="1" applyBorder="1" applyAlignment="1">
      <alignment horizontal="right" vertical="top"/>
    </xf>
    <xf numFmtId="10" fontId="19" fillId="6" borderId="53" xfId="0" applyNumberFormat="1" applyFont="1" applyFill="1" applyBorder="1" applyAlignment="1">
      <alignment horizontal="right" vertical="top"/>
    </xf>
    <xf numFmtId="0" fontId="19" fillId="6" borderId="109" xfId="0" applyFont="1" applyFill="1" applyBorder="1" applyAlignment="1">
      <alignment horizontal="right" vertical="top" wrapText="1"/>
    </xf>
    <xf numFmtId="10" fontId="19" fillId="0" borderId="63" xfId="0" applyNumberFormat="1" applyFont="1" applyBorder="1" applyAlignment="1">
      <alignment horizontal="right" vertical="top"/>
    </xf>
    <xf numFmtId="0" fontId="19" fillId="0" borderId="74" xfId="0" applyFont="1" applyBorder="1" applyAlignment="1">
      <alignment horizontal="right" vertical="top" wrapText="1"/>
    </xf>
    <xf numFmtId="4" fontId="19" fillId="0" borderId="63" xfId="0" applyNumberFormat="1" applyFont="1" applyBorder="1" applyAlignment="1">
      <alignment horizontal="right" vertical="top"/>
    </xf>
    <xf numFmtId="4" fontId="19" fillId="6" borderId="53" xfId="0" applyNumberFormat="1" applyFont="1" applyFill="1" applyBorder="1" applyAlignment="1">
      <alignment horizontal="right" vertical="top"/>
    </xf>
    <xf numFmtId="166" fontId="6" fillId="0" borderId="66" xfId="0" applyNumberFormat="1" applyFont="1" applyBorder="1" applyAlignment="1">
      <alignment horizontal="center" vertical="top"/>
    </xf>
    <xf numFmtId="166" fontId="6" fillId="0" borderId="119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4" fontId="6" fillId="0" borderId="60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10" borderId="17" xfId="0" applyNumberFormat="1" applyFont="1" applyFill="1" applyBorder="1" applyAlignment="1">
      <alignment horizontal="right" vertical="top"/>
    </xf>
    <xf numFmtId="49" fontId="4" fillId="0" borderId="63" xfId="0" applyNumberFormat="1" applyFont="1" applyBorder="1" applyAlignment="1">
      <alignment horizontal="center" vertical="top"/>
    </xf>
    <xf numFmtId="166" fontId="6" fillId="0" borderId="120" xfId="0" applyNumberFormat="1" applyFont="1" applyBorder="1" applyAlignment="1">
      <alignment horizontal="center" vertical="top"/>
    </xf>
    <xf numFmtId="166" fontId="4" fillId="0" borderId="71" xfId="0" applyNumberFormat="1" applyFont="1" applyBorder="1" applyAlignment="1">
      <alignment vertical="top"/>
    </xf>
    <xf numFmtId="166" fontId="6" fillId="0" borderId="62" xfId="0" applyNumberFormat="1" applyFont="1" applyBorder="1" applyAlignment="1">
      <alignment vertical="top" wrapText="1"/>
    </xf>
    <xf numFmtId="166" fontId="6" fillId="0" borderId="121" xfId="0" applyNumberFormat="1" applyFont="1" applyBorder="1" applyAlignment="1">
      <alignment horizontal="center" vertical="top"/>
    </xf>
    <xf numFmtId="166" fontId="6" fillId="0" borderId="122" xfId="0" applyNumberFormat="1" applyFont="1" applyBorder="1" applyAlignment="1">
      <alignment horizontal="center" vertical="top"/>
    </xf>
    <xf numFmtId="166" fontId="4" fillId="9" borderId="44" xfId="0" applyNumberFormat="1" applyFont="1" applyFill="1" applyBorder="1" applyAlignment="1">
      <alignment horizontal="center" vertical="top"/>
    </xf>
    <xf numFmtId="4" fontId="4" fillId="9" borderId="49" xfId="0" applyNumberFormat="1" applyFont="1" applyFill="1" applyBorder="1" applyAlignment="1">
      <alignment horizontal="right" vertical="top"/>
    </xf>
    <xf numFmtId="10" fontId="4" fillId="9" borderId="82" xfId="0" applyNumberFormat="1" applyFont="1" applyFill="1" applyBorder="1" applyAlignment="1">
      <alignment horizontal="right" vertical="top"/>
    </xf>
    <xf numFmtId="0" fontId="4" fillId="9" borderId="118" xfId="0" applyFont="1" applyFill="1" applyBorder="1" applyAlignment="1">
      <alignment horizontal="right" vertical="top" wrapText="1"/>
    </xf>
    <xf numFmtId="166" fontId="21" fillId="4" borderId="118" xfId="0" applyNumberFormat="1" applyFont="1" applyFill="1" applyBorder="1" applyAlignment="1">
      <alignment vertical="top"/>
    </xf>
    <xf numFmtId="166" fontId="8" fillId="4" borderId="123" xfId="0" applyNumberFormat="1" applyFont="1" applyFill="1" applyBorder="1" applyAlignment="1">
      <alignment horizontal="center" vertical="top"/>
    </xf>
    <xf numFmtId="166" fontId="8" fillId="4" borderId="124" xfId="0" applyNumberFormat="1" applyFont="1" applyFill="1" applyBorder="1" applyAlignment="1">
      <alignment vertical="top" wrapText="1"/>
    </xf>
    <xf numFmtId="166" fontId="8" fillId="4" borderId="82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2" xfId="0" applyNumberFormat="1" applyFont="1" applyFill="1" applyBorder="1" applyAlignment="1">
      <alignment horizontal="right" vertical="top"/>
    </xf>
    <xf numFmtId="10" fontId="8" fillId="4" borderId="82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22" fillId="0" borderId="0" xfId="0" applyNumberFormat="1" applyFont="1" applyAlignment="1"/>
    <xf numFmtId="4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 wrapText="1"/>
    </xf>
    <xf numFmtId="166" fontId="4" fillId="4" borderId="50" xfId="0" applyNumberFormat="1" applyFont="1" applyFill="1" applyBorder="1"/>
    <xf numFmtId="4" fontId="4" fillId="4" borderId="46" xfId="0" applyNumberFormat="1" applyFont="1" applyFill="1" applyBorder="1" applyAlignment="1">
      <alignment horizontal="right"/>
    </xf>
    <xf numFmtId="4" fontId="4" fillId="4" borderId="44" xfId="0" applyNumberFormat="1" applyFont="1" applyFill="1" applyBorder="1" applyAlignment="1">
      <alignment horizontal="right"/>
    </xf>
    <xf numFmtId="10" fontId="4" fillId="4" borderId="44" xfId="0" applyNumberFormat="1" applyFont="1" applyFill="1" applyBorder="1" applyAlignment="1">
      <alignment horizontal="right"/>
    </xf>
    <xf numFmtId="0" fontId="4" fillId="4" borderId="50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9" fillId="0" borderId="0" xfId="0" applyNumberFormat="1" applyFont="1"/>
    <xf numFmtId="0" fontId="19" fillId="0" borderId="0" xfId="0" applyFont="1" applyAlignment="1">
      <alignment wrapText="1"/>
    </xf>
    <xf numFmtId="0" fontId="2" fillId="0" borderId="9" xfId="0" applyFont="1" applyBorder="1" applyAlignme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166" fontId="2" fillId="0" borderId="12" xfId="0" applyNumberFormat="1" applyFont="1" applyBorder="1" applyAlignment="1">
      <alignment wrapText="1"/>
    </xf>
    <xf numFmtId="4" fontId="2" fillId="0" borderId="12" xfId="0" applyNumberFormat="1" applyFont="1" applyBorder="1"/>
    <xf numFmtId="0" fontId="2" fillId="0" borderId="12" xfId="0" applyFont="1" applyBorder="1"/>
    <xf numFmtId="166" fontId="12" fillId="8" borderId="12" xfId="0" applyNumberFormat="1" applyFont="1" applyFill="1" applyBorder="1" applyAlignment="1">
      <alignment wrapText="1"/>
    </xf>
    <xf numFmtId="4" fontId="12" fillId="8" borderId="12" xfId="0" applyNumberFormat="1" applyFont="1" applyFill="1" applyBorder="1" applyAlignment="1">
      <alignment wrapText="1"/>
    </xf>
    <xf numFmtId="0" fontId="12" fillId="8" borderId="12" xfId="0" applyFont="1" applyFill="1" applyBorder="1" applyAlignment="1">
      <alignment wrapText="1"/>
    </xf>
    <xf numFmtId="4" fontId="12" fillId="8" borderId="12" xfId="0" applyNumberFormat="1" applyFont="1" applyFill="1" applyBorder="1" applyAlignment="1"/>
    <xf numFmtId="0" fontId="12" fillId="8" borderId="12" xfId="0" applyFont="1" applyFill="1" applyBorder="1" applyAlignment="1">
      <alignment wrapText="1"/>
    </xf>
    <xf numFmtId="0" fontId="12" fillId="8" borderId="12" xfId="0" applyFont="1" applyFill="1" applyBorder="1"/>
    <xf numFmtId="0" fontId="2" fillId="0" borderId="12" xfId="0" applyFont="1" applyBorder="1" applyAlignment="1">
      <alignment wrapText="1"/>
    </xf>
    <xf numFmtId="0" fontId="22" fillId="0" borderId="0" xfId="0" applyFont="1" applyAlignment="1"/>
    <xf numFmtId="0" fontId="2" fillId="8" borderId="12" xfId="0" applyFont="1" applyFill="1" applyBorder="1" applyAlignment="1">
      <alignment wrapText="1"/>
    </xf>
    <xf numFmtId="4" fontId="2" fillId="0" borderId="12" xfId="0" applyNumberFormat="1" applyFont="1" applyBorder="1" applyAlignment="1"/>
    <xf numFmtId="167" fontId="2" fillId="0" borderId="12" xfId="0" applyNumberFormat="1" applyFont="1" applyBorder="1" applyAlignment="1">
      <alignment wrapText="1"/>
    </xf>
    <xf numFmtId="0" fontId="12" fillId="8" borderId="12" xfId="0" applyFont="1" applyFill="1" applyBorder="1" applyAlignment="1">
      <alignment horizontal="center" wrapText="1"/>
    </xf>
    <xf numFmtId="4" fontId="2" fillId="8" borderId="12" xfId="0" applyNumberFormat="1" applyFont="1" applyFill="1" applyBorder="1" applyAlignment="1"/>
    <xf numFmtId="0" fontId="1" fillId="0" borderId="13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49" fontId="2" fillId="0" borderId="12" xfId="0" applyNumberFormat="1" applyFont="1" applyBorder="1" applyAlignment="1">
      <alignment horizontal="right" wrapText="1"/>
    </xf>
    <xf numFmtId="0" fontId="27" fillId="8" borderId="0" xfId="0" applyFont="1" applyFill="1" applyAlignment="1"/>
    <xf numFmtId="0" fontId="28" fillId="12" borderId="0" xfId="0" applyFont="1" applyFill="1" applyAlignment="1"/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/>
    <xf numFmtId="0" fontId="29" fillId="0" borderId="0" xfId="0" applyFont="1"/>
    <xf numFmtId="4" fontId="29" fillId="0" borderId="0" xfId="0" applyNumberFormat="1" applyFont="1"/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4" fillId="2" borderId="28" xfId="0" applyFont="1" applyFill="1" applyBorder="1" applyAlignment="1">
      <alignment horizontal="center" vertical="center"/>
    </xf>
    <xf numFmtId="0" fontId="10" fillId="0" borderId="29" xfId="0" applyFont="1" applyBorder="1"/>
    <xf numFmtId="0" fontId="10" fillId="0" borderId="30" xfId="0" applyFont="1" applyBorder="1"/>
    <xf numFmtId="164" fontId="4" fillId="2" borderId="28" xfId="0" applyNumberFormat="1" applyFont="1" applyFill="1" applyBorder="1" applyAlignment="1">
      <alignment horizontal="center" vertical="center" wrapText="1"/>
    </xf>
    <xf numFmtId="0" fontId="10" fillId="0" borderId="3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40" xfId="0" applyFont="1" applyBorder="1"/>
    <xf numFmtId="0" fontId="4" fillId="2" borderId="28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16" fillId="9" borderId="28" xfId="0" applyNumberFormat="1" applyFont="1" applyFill="1" applyBorder="1" applyAlignment="1">
      <alignment horizontal="left" vertical="top" wrapText="1"/>
    </xf>
    <xf numFmtId="166" fontId="4" fillId="9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6" fontId="4" fillId="9" borderId="28" xfId="0" applyNumberFormat="1" applyFont="1" applyFill="1" applyBorder="1" applyAlignment="1">
      <alignment horizontal="left" vertical="top"/>
    </xf>
    <xf numFmtId="166" fontId="6" fillId="0" borderId="29" xfId="0" applyNumberFormat="1" applyFont="1" applyBorder="1" applyAlignment="1">
      <alignment horizontal="center"/>
    </xf>
    <xf numFmtId="166" fontId="8" fillId="4" borderId="28" xfId="0" applyNumberFormat="1" applyFont="1" applyFill="1" applyBorder="1" applyAlignment="1">
      <alignment horizontal="left"/>
    </xf>
    <xf numFmtId="0" fontId="10" fillId="0" borderId="3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32" xfId="0" applyFont="1" applyBorder="1"/>
    <xf numFmtId="0" fontId="10" fillId="0" borderId="35" xfId="0" applyFont="1" applyBorder="1"/>
    <xf numFmtId="0" fontId="4" fillId="2" borderId="27" xfId="0" applyFont="1" applyFill="1" applyBorder="1" applyAlignment="1">
      <alignment horizontal="center" vertical="center" wrapText="1"/>
    </xf>
    <xf numFmtId="0" fontId="10" fillId="0" borderId="33" xfId="0" applyFont="1" applyBorder="1"/>
    <xf numFmtId="0" fontId="10" fillId="0" borderId="36" xfId="0" applyFont="1" applyBorder="1"/>
    <xf numFmtId="3" fontId="4" fillId="2" borderId="27" xfId="0" applyNumberFormat="1" applyFont="1" applyFill="1" applyBorder="1" applyAlignment="1">
      <alignment horizontal="center" vertical="center" wrapText="1"/>
    </xf>
    <xf numFmtId="4" fontId="1" fillId="5" borderId="13" xfId="0" applyNumberFormat="1" applyFont="1" applyFill="1" applyBorder="1" applyAlignment="1">
      <alignment horizontal="center" vertical="center" wrapText="1"/>
    </xf>
    <xf numFmtId="0" fontId="10" fillId="0" borderId="85" xfId="0" applyFont="1" applyBorder="1"/>
    <xf numFmtId="0" fontId="10" fillId="0" borderId="60" xfId="0" applyFont="1" applyBorder="1"/>
    <xf numFmtId="0" fontId="2" fillId="0" borderId="62" xfId="0" applyFont="1" applyBorder="1" applyAlignment="1">
      <alignment wrapText="1"/>
    </xf>
    <xf numFmtId="0" fontId="10" fillId="0" borderId="125" xfId="0" applyFont="1" applyBorder="1"/>
    <xf numFmtId="0" fontId="10" fillId="0" borderId="23" xfId="0" applyFont="1" applyBorder="1"/>
    <xf numFmtId="4" fontId="2" fillId="0" borderId="62" xfId="0" applyNumberFormat="1" applyFont="1" applyBorder="1"/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4" fontId="2" fillId="0" borderId="62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4" fontId="2" fillId="0" borderId="62" xfId="0" applyNumberFormat="1" applyFont="1" applyBorder="1" applyAlignment="1"/>
    <xf numFmtId="166" fontId="2" fillId="0" borderId="62" xfId="0" applyNumberFormat="1" applyFont="1" applyBorder="1" applyAlignment="1">
      <alignment wrapText="1"/>
    </xf>
    <xf numFmtId="0" fontId="2" fillId="0" borderId="6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49" fontId="2" fillId="0" borderId="62" xfId="0" applyNumberFormat="1" applyFont="1" applyBorder="1" applyAlignment="1">
      <alignment horizontal="right" wrapText="1"/>
    </xf>
    <xf numFmtId="4" fontId="2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A9" zoomScale="90" zoomScaleNormal="90" workbookViewId="0">
      <selection activeCell="F22" sqref="F22"/>
    </sheetView>
  </sheetViews>
  <sheetFormatPr defaultColWidth="12.59765625" defaultRowHeight="15" customHeight="1"/>
  <cols>
    <col min="1" max="1" width="12.3984375" customWidth="1"/>
    <col min="2" max="16" width="12" customWidth="1"/>
    <col min="17" max="26" width="6.59765625" customWidth="1"/>
  </cols>
  <sheetData>
    <row r="1" spans="1:26" ht="14.4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 ht="15.6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6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6">
      <c r="A6" s="5"/>
      <c r="B6" s="13"/>
      <c r="C6" s="5"/>
      <c r="D6" s="14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6">
      <c r="A7" s="5"/>
      <c r="B7" s="5"/>
      <c r="C7" s="5"/>
      <c r="D7" s="14" t="s">
        <v>5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6">
      <c r="A8" s="5"/>
      <c r="B8" s="5"/>
      <c r="C8" s="5"/>
      <c r="D8" s="14" t="s">
        <v>6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6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6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6">
      <c r="A11" s="5"/>
      <c r="B11" s="486" t="s">
        <v>7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6">
      <c r="A12" s="5"/>
      <c r="B12" s="486" t="s">
        <v>8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6">
      <c r="A13" s="5"/>
      <c r="B13" s="488" t="s">
        <v>9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6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4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89"/>
      <c r="B16" s="492" t="s">
        <v>10</v>
      </c>
      <c r="C16" s="481"/>
      <c r="D16" s="494" t="s">
        <v>11</v>
      </c>
      <c r="E16" s="495"/>
      <c r="F16" s="495"/>
      <c r="G16" s="495"/>
      <c r="H16" s="495"/>
      <c r="I16" s="495"/>
      <c r="J16" s="496"/>
      <c r="K16" s="480" t="s">
        <v>12</v>
      </c>
      <c r="L16" s="481"/>
      <c r="M16" s="480" t="s">
        <v>13</v>
      </c>
      <c r="N16" s="48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1" customHeight="1">
      <c r="A17" s="490"/>
      <c r="B17" s="493"/>
      <c r="C17" s="483"/>
      <c r="D17" s="19" t="s">
        <v>14</v>
      </c>
      <c r="E17" s="20" t="s">
        <v>15</v>
      </c>
      <c r="F17" s="20" t="s">
        <v>16</v>
      </c>
      <c r="G17" s="20" t="s">
        <v>17</v>
      </c>
      <c r="H17" s="20" t="s">
        <v>18</v>
      </c>
      <c r="I17" s="484" t="s">
        <v>19</v>
      </c>
      <c r="J17" s="485"/>
      <c r="K17" s="482"/>
      <c r="L17" s="483"/>
      <c r="M17" s="482"/>
      <c r="N17" s="483"/>
    </row>
    <row r="18" spans="1:26" ht="47.25" customHeight="1">
      <c r="A18" s="491"/>
      <c r="B18" s="21" t="s">
        <v>20</v>
      </c>
      <c r="C18" s="22" t="s">
        <v>21</v>
      </c>
      <c r="D18" s="21" t="s">
        <v>21</v>
      </c>
      <c r="E18" s="23" t="s">
        <v>21</v>
      </c>
      <c r="F18" s="23" t="s">
        <v>21</v>
      </c>
      <c r="G18" s="23" t="s">
        <v>21</v>
      </c>
      <c r="H18" s="23" t="s">
        <v>21</v>
      </c>
      <c r="I18" s="23" t="s">
        <v>20</v>
      </c>
      <c r="J18" s="24" t="s">
        <v>22</v>
      </c>
      <c r="K18" s="21" t="s">
        <v>20</v>
      </c>
      <c r="L18" s="22" t="s">
        <v>21</v>
      </c>
      <c r="M18" s="25" t="s">
        <v>20</v>
      </c>
      <c r="N18" s="26" t="s">
        <v>21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>
      <c r="A19" s="28" t="s">
        <v>23</v>
      </c>
      <c r="B19" s="29" t="s">
        <v>24</v>
      </c>
      <c r="C19" s="30" t="s">
        <v>25</v>
      </c>
      <c r="D19" s="31" t="s">
        <v>26</v>
      </c>
      <c r="E19" s="32" t="s">
        <v>27</v>
      </c>
      <c r="F19" s="32" t="s">
        <v>28</v>
      </c>
      <c r="G19" s="32" t="s">
        <v>29</v>
      </c>
      <c r="H19" s="32" t="s">
        <v>30</v>
      </c>
      <c r="I19" s="32" t="s">
        <v>31</v>
      </c>
      <c r="J19" s="30" t="s">
        <v>32</v>
      </c>
      <c r="K19" s="31" t="s">
        <v>33</v>
      </c>
      <c r="L19" s="30" t="s">
        <v>34</v>
      </c>
      <c r="M19" s="31" t="s">
        <v>35</v>
      </c>
      <c r="N19" s="30" t="s">
        <v>36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9.75" customHeight="1">
      <c r="A20" s="34" t="s">
        <v>37</v>
      </c>
      <c r="B20" s="35">
        <v>1</v>
      </c>
      <c r="C20" s="539">
        <f>Витрати!G183</f>
        <v>3027250</v>
      </c>
      <c r="D20" s="37"/>
      <c r="E20" s="38"/>
      <c r="F20" s="38"/>
      <c r="G20" s="38"/>
      <c r="H20" s="38"/>
      <c r="I20" s="39"/>
      <c r="J20" s="36">
        <f t="shared" ref="J20:J23" si="0">D20+E20+F20+G20+H20</f>
        <v>0</v>
      </c>
      <c r="K20" s="40">
        <v>1</v>
      </c>
      <c r="L20" s="36">
        <f>Витрати!M183</f>
        <v>290000</v>
      </c>
      <c r="M20" s="41">
        <v>1</v>
      </c>
      <c r="N20" s="42">
        <f t="shared" ref="N20:N23" si="1">C20+J20+L20</f>
        <v>3317250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45" customHeight="1">
      <c r="A21" s="43" t="s">
        <v>38</v>
      </c>
      <c r="B21" s="44" t="s">
        <v>39</v>
      </c>
      <c r="C21" s="539">
        <f>Витрати!J183</f>
        <v>3000483.61</v>
      </c>
      <c r="D21" s="37"/>
      <c r="E21" s="38"/>
      <c r="F21" s="38"/>
      <c r="G21" s="38"/>
      <c r="H21" s="38"/>
      <c r="I21" s="39"/>
      <c r="J21" s="36">
        <f t="shared" si="0"/>
        <v>0</v>
      </c>
      <c r="K21" s="40">
        <v>1</v>
      </c>
      <c r="L21" s="36">
        <f>Витрати!P183</f>
        <v>290000</v>
      </c>
      <c r="M21" s="41">
        <v>0.9919</v>
      </c>
      <c r="N21" s="42">
        <f t="shared" si="1"/>
        <v>3290483.61</v>
      </c>
      <c r="O21" s="45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48.75" customHeight="1">
      <c r="A22" s="43" t="s">
        <v>40</v>
      </c>
      <c r="B22" s="35">
        <v>0.78</v>
      </c>
      <c r="C22" s="539">
        <f>302725+998992.5+1059537</f>
        <v>2361254.5</v>
      </c>
      <c r="D22" s="37"/>
      <c r="E22" s="38"/>
      <c r="F22" s="38"/>
      <c r="G22" s="38"/>
      <c r="H22" s="38"/>
      <c r="I22" s="39"/>
      <c r="J22" s="36">
        <f t="shared" si="0"/>
        <v>0</v>
      </c>
      <c r="K22" s="40">
        <v>0.43099999999999999</v>
      </c>
      <c r="L22" s="36">
        <f>'Реєстр документів'!J118</f>
        <v>125000</v>
      </c>
      <c r="M22" s="41">
        <v>0.74950000000000006</v>
      </c>
      <c r="N22" s="42">
        <f t="shared" si="1"/>
        <v>2486254.5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9.75" customHeight="1">
      <c r="A23" s="46" t="s">
        <v>41</v>
      </c>
      <c r="B23" s="35">
        <v>0.22</v>
      </c>
      <c r="C23" s="539">
        <f t="shared" ref="C23:H23" si="2">C21-C22</f>
        <v>639229.10999999987</v>
      </c>
      <c r="D23" s="37">
        <f t="shared" si="2"/>
        <v>0</v>
      </c>
      <c r="E23" s="38">
        <f t="shared" si="2"/>
        <v>0</v>
      </c>
      <c r="F23" s="38">
        <f t="shared" si="2"/>
        <v>0</v>
      </c>
      <c r="G23" s="38">
        <f t="shared" si="2"/>
        <v>0</v>
      </c>
      <c r="H23" s="38">
        <f t="shared" si="2"/>
        <v>0</v>
      </c>
      <c r="I23" s="39"/>
      <c r="J23" s="36">
        <f t="shared" si="0"/>
        <v>0</v>
      </c>
      <c r="K23" s="40">
        <v>0.56899999999999995</v>
      </c>
      <c r="L23" s="36">
        <f>L21-L22</f>
        <v>165000</v>
      </c>
      <c r="M23" s="41">
        <v>0.2505</v>
      </c>
      <c r="N23" s="42">
        <f t="shared" si="1"/>
        <v>804229.10999999987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7"/>
      <c r="B26" s="47" t="s">
        <v>42</v>
      </c>
      <c r="C26" s="48" t="s">
        <v>43</v>
      </c>
      <c r="D26" s="49"/>
      <c r="E26" s="49"/>
      <c r="F26" s="47"/>
      <c r="G26" s="49"/>
      <c r="H26" s="49"/>
      <c r="I26" s="50"/>
      <c r="J26" s="48" t="s">
        <v>44</v>
      </c>
      <c r="K26" s="49"/>
      <c r="L26" s="49"/>
      <c r="M26" s="49"/>
      <c r="N26" s="49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D27" s="51" t="s">
        <v>45</v>
      </c>
      <c r="F27" s="52"/>
      <c r="G27" s="51" t="s">
        <v>46</v>
      </c>
      <c r="I27" s="2"/>
      <c r="K27" s="52" t="s">
        <v>47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/>
    <row r="229" spans="4:16" ht="15.75" customHeight="1"/>
    <row r="230" spans="4:16" ht="15.75" customHeight="1"/>
    <row r="231" spans="4:16" ht="15.75" customHeight="1"/>
    <row r="232" spans="4:16" ht="15.75" customHeight="1"/>
    <row r="233" spans="4:16" ht="15.75" customHeight="1"/>
    <row r="234" spans="4:16" ht="15.75" customHeight="1"/>
    <row r="235" spans="4:16" ht="15.75" customHeight="1"/>
    <row r="236" spans="4:16" ht="15.75" customHeight="1"/>
    <row r="237" spans="4:16" ht="15.75" customHeight="1"/>
    <row r="238" spans="4:16" ht="15.75" customHeight="1"/>
    <row r="239" spans="4:16" ht="15.75" customHeight="1"/>
    <row r="240" spans="4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0"/>
  <sheetViews>
    <sheetView zoomScale="70" zoomScaleNormal="70" workbookViewId="0">
      <pane xSplit="3" ySplit="9" topLeftCell="D181" activePane="bottomRight" state="frozen"/>
      <selection pane="topRight" activeCell="D1" sqref="D1"/>
      <selection pane="bottomLeft" activeCell="A10" sqref="A10"/>
      <selection pane="bottomRight" activeCell="J183" sqref="J183"/>
    </sheetView>
  </sheetViews>
  <sheetFormatPr defaultColWidth="12.59765625" defaultRowHeight="15" customHeight="1" outlineLevelCol="1"/>
  <cols>
    <col min="1" max="1" width="8.69921875" customWidth="1"/>
    <col min="2" max="2" width="5.09765625" customWidth="1"/>
    <col min="3" max="3" width="27.5" customWidth="1"/>
    <col min="4" max="4" width="9.09765625" customWidth="1"/>
    <col min="5" max="5" width="9.19921875" customWidth="1"/>
    <col min="6" max="6" width="10.69921875" customWidth="1"/>
    <col min="7" max="7" width="14.3984375" customWidth="1"/>
    <col min="8" max="8" width="7.8984375" customWidth="1"/>
    <col min="9" max="9" width="10" customWidth="1"/>
    <col min="10" max="10" width="14.3984375" customWidth="1"/>
    <col min="11" max="11" width="8.19921875" customWidth="1" outlineLevel="1"/>
    <col min="12" max="12" width="9.69921875" customWidth="1" outlineLevel="1"/>
    <col min="13" max="13" width="14.3984375" customWidth="1" outlineLevel="1"/>
    <col min="14" max="14" width="8.19921875" customWidth="1" outlineLevel="1"/>
    <col min="15" max="15" width="9.69921875" customWidth="1" outlineLevel="1"/>
    <col min="16" max="16" width="14.3984375" customWidth="1" outlineLevel="1"/>
    <col min="17" max="17" width="8.19921875" hidden="1" customWidth="1" outlineLevel="1"/>
    <col min="18" max="18" width="9.69921875" hidden="1" customWidth="1" outlineLevel="1"/>
    <col min="19" max="19" width="14.3984375" hidden="1" customWidth="1" outlineLevel="1"/>
    <col min="20" max="20" width="8.19921875" hidden="1" customWidth="1" outlineLevel="1"/>
    <col min="21" max="21" width="9.69921875" hidden="1" customWidth="1" outlineLevel="1"/>
    <col min="22" max="22" width="14.3984375" hidden="1" customWidth="1" outlineLevel="1"/>
    <col min="23" max="23" width="8.19921875" hidden="1" customWidth="1" outlineLevel="1"/>
    <col min="24" max="24" width="9.69921875" hidden="1" customWidth="1" outlineLevel="1"/>
    <col min="25" max="25" width="14.3984375" hidden="1" customWidth="1" outlineLevel="1"/>
    <col min="26" max="26" width="8.19921875" hidden="1" customWidth="1" outlineLevel="1"/>
    <col min="27" max="27" width="9.69921875" hidden="1" customWidth="1" outlineLevel="1"/>
    <col min="28" max="28" width="14.3984375" hidden="1" customWidth="1" outlineLevel="1"/>
    <col min="29" max="29" width="14.3984375" customWidth="1" collapsed="1"/>
    <col min="30" max="32" width="14.3984375" customWidth="1"/>
    <col min="33" max="33" width="18" customWidth="1"/>
    <col min="34" max="35" width="6.69921875" customWidth="1"/>
  </cols>
  <sheetData>
    <row r="1" spans="1:35" ht="15.6">
      <c r="A1" s="53" t="s">
        <v>48</v>
      </c>
      <c r="B1" s="53"/>
      <c r="C1" s="53"/>
      <c r="D1" s="53"/>
      <c r="E1" s="5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54"/>
    </row>
    <row r="2" spans="1:35" ht="15.6">
      <c r="A2" s="55" t="s">
        <v>49</v>
      </c>
      <c r="B2" s="53"/>
      <c r="C2" s="53"/>
      <c r="D2" s="53"/>
      <c r="E2" s="5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3"/>
      <c r="AD2" s="13"/>
      <c r="AE2" s="13"/>
      <c r="AF2" s="13"/>
      <c r="AG2" s="13"/>
      <c r="AH2" s="52"/>
      <c r="AI2" s="52"/>
    </row>
    <row r="3" spans="1:35" ht="14.4">
      <c r="A3" s="55" t="s">
        <v>50</v>
      </c>
      <c r="B3" s="56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59"/>
      <c r="AE3" s="59"/>
      <c r="AF3" s="59"/>
      <c r="AG3" s="59"/>
      <c r="AH3" s="52"/>
      <c r="AI3" s="52"/>
    </row>
    <row r="4" spans="1:35" ht="15.75" customHeight="1">
      <c r="A4" s="14" t="s">
        <v>6</v>
      </c>
      <c r="B4" s="56"/>
      <c r="C4" s="57"/>
      <c r="D4" s="58"/>
      <c r="E4" s="58"/>
      <c r="F4" s="58"/>
      <c r="G4" s="58"/>
      <c r="H4" s="58"/>
      <c r="I4" s="58"/>
      <c r="J4" s="58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61"/>
      <c r="AE4" s="61"/>
      <c r="AF4" s="61"/>
      <c r="AG4" s="61"/>
      <c r="AH4" s="52"/>
      <c r="AI4" s="52"/>
    </row>
    <row r="5" spans="1:35" ht="13.8">
      <c r="A5" s="13"/>
      <c r="B5" s="56"/>
      <c r="C5" s="62"/>
      <c r="D5" s="58"/>
      <c r="E5" s="58"/>
      <c r="F5" s="58"/>
      <c r="G5" s="58"/>
      <c r="H5" s="58"/>
      <c r="I5" s="58"/>
      <c r="J5" s="58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64"/>
      <c r="AE5" s="64"/>
      <c r="AF5" s="64"/>
      <c r="AG5" s="64"/>
    </row>
    <row r="6" spans="1:35" ht="26.25" customHeight="1">
      <c r="A6" s="502" t="s">
        <v>51</v>
      </c>
      <c r="B6" s="514" t="s">
        <v>52</v>
      </c>
      <c r="C6" s="517" t="s">
        <v>53</v>
      </c>
      <c r="D6" s="520" t="s">
        <v>54</v>
      </c>
      <c r="E6" s="497" t="s">
        <v>55</v>
      </c>
      <c r="F6" s="498"/>
      <c r="G6" s="498"/>
      <c r="H6" s="498"/>
      <c r="I6" s="498"/>
      <c r="J6" s="499"/>
      <c r="K6" s="497" t="s">
        <v>56</v>
      </c>
      <c r="L6" s="498"/>
      <c r="M6" s="498"/>
      <c r="N6" s="498"/>
      <c r="O6" s="498"/>
      <c r="P6" s="499"/>
      <c r="Q6" s="497" t="s">
        <v>57</v>
      </c>
      <c r="R6" s="498"/>
      <c r="S6" s="498"/>
      <c r="T6" s="498"/>
      <c r="U6" s="498"/>
      <c r="V6" s="499"/>
      <c r="W6" s="497" t="s">
        <v>57</v>
      </c>
      <c r="X6" s="498"/>
      <c r="Y6" s="498"/>
      <c r="Z6" s="498"/>
      <c r="AA6" s="498"/>
      <c r="AB6" s="499"/>
      <c r="AC6" s="500" t="s">
        <v>58</v>
      </c>
      <c r="AD6" s="498"/>
      <c r="AE6" s="498"/>
      <c r="AF6" s="501"/>
      <c r="AG6" s="502" t="s">
        <v>59</v>
      </c>
    </row>
    <row r="7" spans="1:35" ht="71.25" customHeight="1">
      <c r="A7" s="490"/>
      <c r="B7" s="515"/>
      <c r="C7" s="518"/>
      <c r="D7" s="518"/>
      <c r="E7" s="504" t="s">
        <v>60</v>
      </c>
      <c r="F7" s="498"/>
      <c r="G7" s="499"/>
      <c r="H7" s="504" t="s">
        <v>61</v>
      </c>
      <c r="I7" s="498"/>
      <c r="J7" s="499"/>
      <c r="K7" s="504" t="s">
        <v>60</v>
      </c>
      <c r="L7" s="498"/>
      <c r="M7" s="499"/>
      <c r="N7" s="504" t="s">
        <v>61</v>
      </c>
      <c r="O7" s="498"/>
      <c r="P7" s="499"/>
      <c r="Q7" s="504" t="s">
        <v>60</v>
      </c>
      <c r="R7" s="498"/>
      <c r="S7" s="499"/>
      <c r="T7" s="504" t="s">
        <v>61</v>
      </c>
      <c r="U7" s="498"/>
      <c r="V7" s="499"/>
      <c r="W7" s="504" t="s">
        <v>60</v>
      </c>
      <c r="X7" s="498"/>
      <c r="Y7" s="499"/>
      <c r="Z7" s="504" t="s">
        <v>61</v>
      </c>
      <c r="AA7" s="498"/>
      <c r="AB7" s="499"/>
      <c r="AC7" s="505" t="s">
        <v>62</v>
      </c>
      <c r="AD7" s="505" t="s">
        <v>63</v>
      </c>
      <c r="AE7" s="500" t="s">
        <v>64</v>
      </c>
      <c r="AF7" s="501"/>
      <c r="AG7" s="490"/>
    </row>
    <row r="8" spans="1:35" ht="41.25" customHeight="1">
      <c r="A8" s="513"/>
      <c r="B8" s="516"/>
      <c r="C8" s="519"/>
      <c r="D8" s="519"/>
      <c r="E8" s="65" t="s">
        <v>65</v>
      </c>
      <c r="F8" s="66" t="s">
        <v>66</v>
      </c>
      <c r="G8" s="67" t="s">
        <v>67</v>
      </c>
      <c r="H8" s="65" t="s">
        <v>65</v>
      </c>
      <c r="I8" s="66" t="s">
        <v>66</v>
      </c>
      <c r="J8" s="67" t="s">
        <v>68</v>
      </c>
      <c r="K8" s="65" t="s">
        <v>65</v>
      </c>
      <c r="L8" s="66" t="s">
        <v>69</v>
      </c>
      <c r="M8" s="67" t="s">
        <v>70</v>
      </c>
      <c r="N8" s="65" t="s">
        <v>65</v>
      </c>
      <c r="O8" s="66" t="s">
        <v>69</v>
      </c>
      <c r="P8" s="67" t="s">
        <v>71</v>
      </c>
      <c r="Q8" s="65" t="s">
        <v>65</v>
      </c>
      <c r="R8" s="66" t="s">
        <v>69</v>
      </c>
      <c r="S8" s="67" t="s">
        <v>72</v>
      </c>
      <c r="T8" s="65" t="s">
        <v>65</v>
      </c>
      <c r="U8" s="66" t="s">
        <v>69</v>
      </c>
      <c r="V8" s="67" t="s">
        <v>73</v>
      </c>
      <c r="W8" s="65" t="s">
        <v>65</v>
      </c>
      <c r="X8" s="66" t="s">
        <v>69</v>
      </c>
      <c r="Y8" s="67" t="s">
        <v>74</v>
      </c>
      <c r="Z8" s="65" t="s">
        <v>65</v>
      </c>
      <c r="AA8" s="66" t="s">
        <v>69</v>
      </c>
      <c r="AB8" s="67" t="s">
        <v>75</v>
      </c>
      <c r="AC8" s="503"/>
      <c r="AD8" s="503"/>
      <c r="AE8" s="68" t="s">
        <v>76</v>
      </c>
      <c r="AF8" s="69" t="s">
        <v>20</v>
      </c>
      <c r="AG8" s="503"/>
    </row>
    <row r="9" spans="1:35" ht="13.8">
      <c r="A9" s="70" t="s">
        <v>77</v>
      </c>
      <c r="B9" s="71">
        <v>1</v>
      </c>
      <c r="C9" s="72">
        <v>2</v>
      </c>
      <c r="D9" s="73">
        <v>3</v>
      </c>
      <c r="E9" s="74">
        <v>4</v>
      </c>
      <c r="F9" s="74">
        <v>5</v>
      </c>
      <c r="G9" s="74">
        <v>6</v>
      </c>
      <c r="H9" s="74">
        <v>7</v>
      </c>
      <c r="I9" s="74">
        <v>8</v>
      </c>
      <c r="J9" s="74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6">
        <v>28</v>
      </c>
      <c r="AD9" s="76">
        <v>29</v>
      </c>
      <c r="AE9" s="76">
        <v>30</v>
      </c>
      <c r="AF9" s="77">
        <v>31</v>
      </c>
      <c r="AG9" s="75">
        <v>32</v>
      </c>
    </row>
    <row r="10" spans="1:35" ht="13.8">
      <c r="A10" s="78"/>
      <c r="B10" s="79"/>
      <c r="C10" s="77" t="s">
        <v>78</v>
      </c>
      <c r="D10" s="80"/>
      <c r="E10" s="73" t="s">
        <v>79</v>
      </c>
      <c r="F10" s="80" t="s">
        <v>80</v>
      </c>
      <c r="G10" s="81" t="s">
        <v>81</v>
      </c>
      <c r="H10" s="80" t="s">
        <v>82</v>
      </c>
      <c r="I10" s="80" t="s">
        <v>83</v>
      </c>
      <c r="J10" s="80" t="s">
        <v>84</v>
      </c>
      <c r="K10" s="72" t="s">
        <v>85</v>
      </c>
      <c r="L10" s="77" t="s">
        <v>86</v>
      </c>
      <c r="M10" s="76" t="s">
        <v>87</v>
      </c>
      <c r="N10" s="72" t="s">
        <v>88</v>
      </c>
      <c r="O10" s="77" t="s">
        <v>89</v>
      </c>
      <c r="P10" s="76" t="s">
        <v>90</v>
      </c>
      <c r="Q10" s="72" t="s">
        <v>91</v>
      </c>
      <c r="R10" s="77" t="s">
        <v>92</v>
      </c>
      <c r="S10" s="76" t="s">
        <v>93</v>
      </c>
      <c r="T10" s="72" t="s">
        <v>94</v>
      </c>
      <c r="U10" s="77" t="s">
        <v>95</v>
      </c>
      <c r="V10" s="76" t="s">
        <v>96</v>
      </c>
      <c r="W10" s="72" t="s">
        <v>97</v>
      </c>
      <c r="X10" s="77" t="s">
        <v>98</v>
      </c>
      <c r="Y10" s="76" t="s">
        <v>99</v>
      </c>
      <c r="Z10" s="72" t="s">
        <v>100</v>
      </c>
      <c r="AA10" s="77" t="s">
        <v>101</v>
      </c>
      <c r="AB10" s="76" t="s">
        <v>102</v>
      </c>
      <c r="AC10" s="77" t="s">
        <v>103</v>
      </c>
      <c r="AD10" s="77" t="s">
        <v>104</v>
      </c>
      <c r="AE10" s="77" t="s">
        <v>105</v>
      </c>
      <c r="AF10" s="77" t="s">
        <v>106</v>
      </c>
      <c r="AG10" s="75"/>
    </row>
    <row r="11" spans="1:35" ht="19.5" customHeight="1">
      <c r="A11" s="82"/>
      <c r="B11" s="83"/>
      <c r="C11" s="84" t="s">
        <v>107</v>
      </c>
      <c r="D11" s="85"/>
      <c r="E11" s="86"/>
      <c r="F11" s="85"/>
      <c r="G11" s="87"/>
      <c r="H11" s="85"/>
      <c r="I11" s="85"/>
      <c r="J11" s="85"/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88"/>
      <c r="AD11" s="89"/>
      <c r="AE11" s="89"/>
      <c r="AF11" s="89"/>
      <c r="AG11" s="90"/>
      <c r="AH11" s="91"/>
      <c r="AI11" s="91"/>
    </row>
    <row r="12" spans="1:35" ht="22.5" customHeight="1">
      <c r="A12" s="92" t="s">
        <v>108</v>
      </c>
      <c r="B12" s="93">
        <v>1</v>
      </c>
      <c r="C12" s="94" t="s">
        <v>109</v>
      </c>
      <c r="D12" s="95"/>
      <c r="E12" s="96"/>
      <c r="F12" s="97"/>
      <c r="G12" s="97"/>
      <c r="H12" s="98"/>
      <c r="I12" s="99"/>
      <c r="J12" s="100"/>
      <c r="K12" s="97"/>
      <c r="L12" s="97"/>
      <c r="M12" s="101"/>
      <c r="N12" s="96"/>
      <c r="O12" s="97"/>
      <c r="P12" s="101"/>
      <c r="Q12" s="97"/>
      <c r="R12" s="97"/>
      <c r="S12" s="101"/>
      <c r="T12" s="96"/>
      <c r="U12" s="97"/>
      <c r="V12" s="101"/>
      <c r="W12" s="97"/>
      <c r="X12" s="97"/>
      <c r="Y12" s="101"/>
      <c r="Z12" s="96"/>
      <c r="AA12" s="97"/>
      <c r="AB12" s="97"/>
      <c r="AC12" s="102"/>
      <c r="AD12" s="103"/>
      <c r="AE12" s="103"/>
      <c r="AF12" s="104"/>
      <c r="AG12" s="105"/>
      <c r="AH12" s="106"/>
      <c r="AI12" s="106"/>
    </row>
    <row r="13" spans="1:35" ht="30" customHeight="1">
      <c r="A13" s="107" t="s">
        <v>110</v>
      </c>
      <c r="B13" s="108" t="s">
        <v>111</v>
      </c>
      <c r="C13" s="109" t="s">
        <v>112</v>
      </c>
      <c r="D13" s="110"/>
      <c r="E13" s="111"/>
      <c r="F13" s="112"/>
      <c r="G13" s="113">
        <f>SUM(G14:G16)</f>
        <v>40000</v>
      </c>
      <c r="H13" s="111"/>
      <c r="I13" s="112"/>
      <c r="J13" s="113">
        <f>SUM(J14:J16)</f>
        <v>40000</v>
      </c>
      <c r="K13" s="111"/>
      <c r="L13" s="112"/>
      <c r="M13" s="113">
        <f>SUM(M14:M16)</f>
        <v>0</v>
      </c>
      <c r="N13" s="111"/>
      <c r="O13" s="112"/>
      <c r="P13" s="113">
        <f>SUM(P14:P16)</f>
        <v>0</v>
      </c>
      <c r="Q13" s="111"/>
      <c r="R13" s="112"/>
      <c r="S13" s="113">
        <f>SUM(S14:S16)</f>
        <v>0</v>
      </c>
      <c r="T13" s="111"/>
      <c r="U13" s="112"/>
      <c r="V13" s="113">
        <f>SUM(V14:V16)</f>
        <v>0</v>
      </c>
      <c r="W13" s="111"/>
      <c r="X13" s="112"/>
      <c r="Y13" s="113">
        <f>SUM(Y14:Y16)</f>
        <v>0</v>
      </c>
      <c r="Z13" s="111"/>
      <c r="AA13" s="112"/>
      <c r="AB13" s="113">
        <f>SUM(AB14:AB16)</f>
        <v>0</v>
      </c>
      <c r="AC13" s="114">
        <f t="shared" ref="AC13:AC30" si="0">G13+M13+S13+Y13</f>
        <v>40000</v>
      </c>
      <c r="AD13" s="115">
        <f t="shared" ref="AD13:AD30" si="1">J13+P13+V13+AB13</f>
        <v>40000</v>
      </c>
      <c r="AE13" s="116">
        <f t="shared" ref="AE13:AE31" si="2">AC13-AD13</f>
        <v>0</v>
      </c>
      <c r="AF13" s="117">
        <f t="shared" ref="AF13:AF31" si="3">AE13/AC13</f>
        <v>0</v>
      </c>
      <c r="AG13" s="118"/>
      <c r="AH13" s="119"/>
      <c r="AI13" s="119"/>
    </row>
    <row r="14" spans="1:35" ht="30" customHeight="1">
      <c r="A14" s="120" t="s">
        <v>113</v>
      </c>
      <c r="B14" s="121" t="s">
        <v>114</v>
      </c>
      <c r="C14" s="122" t="s">
        <v>115</v>
      </c>
      <c r="D14" s="123" t="s">
        <v>116</v>
      </c>
      <c r="E14" s="124">
        <v>5</v>
      </c>
      <c r="F14" s="125">
        <v>8000</v>
      </c>
      <c r="G14" s="126">
        <f t="shared" ref="G14:G16" si="4">E14*F14</f>
        <v>40000</v>
      </c>
      <c r="H14" s="127">
        <v>4</v>
      </c>
      <c r="I14" s="128">
        <v>10000</v>
      </c>
      <c r="J14" s="129">
        <v>40000</v>
      </c>
      <c r="K14" s="127"/>
      <c r="L14" s="128"/>
      <c r="M14" s="129">
        <f t="shared" ref="M14:M16" si="5">K14*L14</f>
        <v>0</v>
      </c>
      <c r="N14" s="127"/>
      <c r="O14" s="128"/>
      <c r="P14" s="129">
        <f t="shared" ref="P14:P16" si="6">N14*O14</f>
        <v>0</v>
      </c>
      <c r="Q14" s="127"/>
      <c r="R14" s="128"/>
      <c r="S14" s="129">
        <f t="shared" ref="S14:S16" si="7">Q14*R14</f>
        <v>0</v>
      </c>
      <c r="T14" s="127"/>
      <c r="U14" s="128"/>
      <c r="V14" s="129">
        <f t="shared" ref="V14:V16" si="8">T14*U14</f>
        <v>0</v>
      </c>
      <c r="W14" s="127"/>
      <c r="X14" s="128"/>
      <c r="Y14" s="129">
        <f t="shared" ref="Y14:Y16" si="9">W14*X14</f>
        <v>0</v>
      </c>
      <c r="Z14" s="127"/>
      <c r="AA14" s="128"/>
      <c r="AB14" s="129">
        <f t="shared" ref="AB14:AB16" si="10">Z14*AA14</f>
        <v>0</v>
      </c>
      <c r="AC14" s="130">
        <f t="shared" si="0"/>
        <v>40000</v>
      </c>
      <c r="AD14" s="131">
        <f t="shared" si="1"/>
        <v>40000</v>
      </c>
      <c r="AE14" s="132">
        <f t="shared" si="2"/>
        <v>0</v>
      </c>
      <c r="AF14" s="133">
        <f t="shared" si="3"/>
        <v>0</v>
      </c>
      <c r="AG14" s="134"/>
      <c r="AH14" s="106"/>
      <c r="AI14" s="106"/>
    </row>
    <row r="15" spans="1:35" ht="30" customHeight="1">
      <c r="A15" s="120" t="s">
        <v>113</v>
      </c>
      <c r="B15" s="121" t="s">
        <v>117</v>
      </c>
      <c r="C15" s="122" t="s">
        <v>118</v>
      </c>
      <c r="D15" s="123" t="s">
        <v>116</v>
      </c>
      <c r="E15" s="127"/>
      <c r="F15" s="128"/>
      <c r="G15" s="129">
        <f t="shared" si="4"/>
        <v>0</v>
      </c>
      <c r="H15" s="127"/>
      <c r="I15" s="128"/>
      <c r="J15" s="129">
        <f t="shared" ref="J15:J16" si="11">H15*I15</f>
        <v>0</v>
      </c>
      <c r="K15" s="127"/>
      <c r="L15" s="128"/>
      <c r="M15" s="129">
        <f t="shared" si="5"/>
        <v>0</v>
      </c>
      <c r="N15" s="127"/>
      <c r="O15" s="128"/>
      <c r="P15" s="129">
        <f t="shared" si="6"/>
        <v>0</v>
      </c>
      <c r="Q15" s="127"/>
      <c r="R15" s="128"/>
      <c r="S15" s="129">
        <f t="shared" si="7"/>
        <v>0</v>
      </c>
      <c r="T15" s="127"/>
      <c r="U15" s="128"/>
      <c r="V15" s="129">
        <f t="shared" si="8"/>
        <v>0</v>
      </c>
      <c r="W15" s="127"/>
      <c r="X15" s="128"/>
      <c r="Y15" s="129">
        <f t="shared" si="9"/>
        <v>0</v>
      </c>
      <c r="Z15" s="127"/>
      <c r="AA15" s="128"/>
      <c r="AB15" s="129">
        <f t="shared" si="10"/>
        <v>0</v>
      </c>
      <c r="AC15" s="130">
        <f t="shared" si="0"/>
        <v>0</v>
      </c>
      <c r="AD15" s="131">
        <f t="shared" si="1"/>
        <v>0</v>
      </c>
      <c r="AE15" s="132">
        <f t="shared" si="2"/>
        <v>0</v>
      </c>
      <c r="AF15" s="133" t="e">
        <f t="shared" si="3"/>
        <v>#DIV/0!</v>
      </c>
      <c r="AG15" s="134"/>
      <c r="AH15" s="106"/>
      <c r="AI15" s="106"/>
    </row>
    <row r="16" spans="1:35" ht="30" customHeight="1">
      <c r="A16" s="135" t="s">
        <v>113</v>
      </c>
      <c r="B16" s="136" t="s">
        <v>119</v>
      </c>
      <c r="C16" s="137" t="s">
        <v>118</v>
      </c>
      <c r="D16" s="138" t="s">
        <v>116</v>
      </c>
      <c r="E16" s="139"/>
      <c r="F16" s="140"/>
      <c r="G16" s="141">
        <f t="shared" si="4"/>
        <v>0</v>
      </c>
      <c r="H16" s="139"/>
      <c r="I16" s="140"/>
      <c r="J16" s="141">
        <f t="shared" si="11"/>
        <v>0</v>
      </c>
      <c r="K16" s="139"/>
      <c r="L16" s="140"/>
      <c r="M16" s="141">
        <f t="shared" si="5"/>
        <v>0</v>
      </c>
      <c r="N16" s="139"/>
      <c r="O16" s="140"/>
      <c r="P16" s="141">
        <f t="shared" si="6"/>
        <v>0</v>
      </c>
      <c r="Q16" s="139"/>
      <c r="R16" s="140"/>
      <c r="S16" s="141">
        <f t="shared" si="7"/>
        <v>0</v>
      </c>
      <c r="T16" s="139"/>
      <c r="U16" s="140"/>
      <c r="V16" s="141">
        <f t="shared" si="8"/>
        <v>0</v>
      </c>
      <c r="W16" s="139"/>
      <c r="X16" s="140"/>
      <c r="Y16" s="141">
        <f t="shared" si="9"/>
        <v>0</v>
      </c>
      <c r="Z16" s="139"/>
      <c r="AA16" s="140"/>
      <c r="AB16" s="141">
        <f t="shared" si="10"/>
        <v>0</v>
      </c>
      <c r="AC16" s="142">
        <f t="shared" si="0"/>
        <v>0</v>
      </c>
      <c r="AD16" s="143">
        <f t="shared" si="1"/>
        <v>0</v>
      </c>
      <c r="AE16" s="144">
        <f t="shared" si="2"/>
        <v>0</v>
      </c>
      <c r="AF16" s="145" t="e">
        <f t="shared" si="3"/>
        <v>#DIV/0!</v>
      </c>
      <c r="AG16" s="146"/>
      <c r="AH16" s="106"/>
      <c r="AI16" s="106"/>
    </row>
    <row r="17" spans="1:35" ht="30" customHeight="1">
      <c r="A17" s="107" t="s">
        <v>110</v>
      </c>
      <c r="B17" s="108" t="s">
        <v>120</v>
      </c>
      <c r="C17" s="109" t="s">
        <v>121</v>
      </c>
      <c r="D17" s="110"/>
      <c r="E17" s="111"/>
      <c r="F17" s="112"/>
      <c r="G17" s="113">
        <f>SUM(G18:G20)</f>
        <v>0</v>
      </c>
      <c r="H17" s="111"/>
      <c r="I17" s="112"/>
      <c r="J17" s="113">
        <f>SUM(J18:J20)</f>
        <v>0</v>
      </c>
      <c r="K17" s="111"/>
      <c r="L17" s="112"/>
      <c r="M17" s="113">
        <f>SUM(M18:M20)</f>
        <v>0</v>
      </c>
      <c r="N17" s="111"/>
      <c r="O17" s="112"/>
      <c r="P17" s="147">
        <v>0</v>
      </c>
      <c r="Q17" s="111"/>
      <c r="R17" s="112"/>
      <c r="S17" s="113">
        <f>SUM(S18:S20)</f>
        <v>0</v>
      </c>
      <c r="T17" s="111"/>
      <c r="U17" s="112"/>
      <c r="V17" s="147">
        <v>0</v>
      </c>
      <c r="W17" s="111"/>
      <c r="X17" s="112"/>
      <c r="Y17" s="113">
        <f>SUM(Y18:Y20)</f>
        <v>0</v>
      </c>
      <c r="Z17" s="111"/>
      <c r="AA17" s="112"/>
      <c r="AB17" s="147">
        <v>0</v>
      </c>
      <c r="AC17" s="114">
        <f t="shared" si="0"/>
        <v>0</v>
      </c>
      <c r="AD17" s="115">
        <f t="shared" si="1"/>
        <v>0</v>
      </c>
      <c r="AE17" s="116">
        <f t="shared" si="2"/>
        <v>0</v>
      </c>
      <c r="AF17" s="117" t="e">
        <f t="shared" si="3"/>
        <v>#DIV/0!</v>
      </c>
      <c r="AG17" s="118"/>
      <c r="AH17" s="119"/>
      <c r="AI17" s="119"/>
    </row>
    <row r="18" spans="1:35" ht="30" customHeight="1">
      <c r="A18" s="120" t="s">
        <v>113</v>
      </c>
      <c r="B18" s="121" t="s">
        <v>114</v>
      </c>
      <c r="C18" s="122" t="s">
        <v>118</v>
      </c>
      <c r="D18" s="123" t="s">
        <v>116</v>
      </c>
      <c r="E18" s="127"/>
      <c r="F18" s="128"/>
      <c r="G18" s="129">
        <f t="shared" ref="G18:G20" si="12">E18*F18</f>
        <v>0</v>
      </c>
      <c r="H18" s="127"/>
      <c r="I18" s="128"/>
      <c r="J18" s="129">
        <f t="shared" ref="J18:J20" si="13">H18*I18</f>
        <v>0</v>
      </c>
      <c r="K18" s="127"/>
      <c r="L18" s="128"/>
      <c r="M18" s="129">
        <f t="shared" ref="M18:M20" si="14">K18*L18</f>
        <v>0</v>
      </c>
      <c r="N18" s="127"/>
      <c r="O18" s="128"/>
      <c r="P18" s="148">
        <v>0</v>
      </c>
      <c r="Q18" s="127"/>
      <c r="R18" s="128"/>
      <c r="S18" s="129">
        <f t="shared" ref="S18:S20" si="15">Q18*R18</f>
        <v>0</v>
      </c>
      <c r="T18" s="127"/>
      <c r="U18" s="128"/>
      <c r="V18" s="148">
        <v>0</v>
      </c>
      <c r="W18" s="127"/>
      <c r="X18" s="128"/>
      <c r="Y18" s="129">
        <f t="shared" ref="Y18:Y20" si="16">W18*X18</f>
        <v>0</v>
      </c>
      <c r="Z18" s="127"/>
      <c r="AA18" s="128"/>
      <c r="AB18" s="148">
        <v>0</v>
      </c>
      <c r="AC18" s="130">
        <f t="shared" si="0"/>
        <v>0</v>
      </c>
      <c r="AD18" s="131">
        <f t="shared" si="1"/>
        <v>0</v>
      </c>
      <c r="AE18" s="132">
        <f t="shared" si="2"/>
        <v>0</v>
      </c>
      <c r="AF18" s="133" t="e">
        <f t="shared" si="3"/>
        <v>#DIV/0!</v>
      </c>
      <c r="AG18" s="134"/>
      <c r="AH18" s="106"/>
      <c r="AI18" s="106"/>
    </row>
    <row r="19" spans="1:35" ht="30" customHeight="1">
      <c r="A19" s="120" t="s">
        <v>113</v>
      </c>
      <c r="B19" s="121" t="s">
        <v>117</v>
      </c>
      <c r="C19" s="122" t="s">
        <v>118</v>
      </c>
      <c r="D19" s="123" t="s">
        <v>116</v>
      </c>
      <c r="E19" s="127"/>
      <c r="F19" s="128"/>
      <c r="G19" s="129">
        <f t="shared" si="12"/>
        <v>0</v>
      </c>
      <c r="H19" s="127"/>
      <c r="I19" s="128"/>
      <c r="J19" s="129">
        <f t="shared" si="13"/>
        <v>0</v>
      </c>
      <c r="K19" s="127"/>
      <c r="L19" s="128"/>
      <c r="M19" s="129">
        <f t="shared" si="14"/>
        <v>0</v>
      </c>
      <c r="N19" s="127"/>
      <c r="O19" s="128"/>
      <c r="P19" s="148">
        <v>0</v>
      </c>
      <c r="Q19" s="127"/>
      <c r="R19" s="128"/>
      <c r="S19" s="129">
        <f t="shared" si="15"/>
        <v>0</v>
      </c>
      <c r="T19" s="127"/>
      <c r="U19" s="128"/>
      <c r="V19" s="148">
        <v>0</v>
      </c>
      <c r="W19" s="127"/>
      <c r="X19" s="128"/>
      <c r="Y19" s="129">
        <f t="shared" si="16"/>
        <v>0</v>
      </c>
      <c r="Z19" s="127"/>
      <c r="AA19" s="128"/>
      <c r="AB19" s="148">
        <v>0</v>
      </c>
      <c r="AC19" s="130">
        <f t="shared" si="0"/>
        <v>0</v>
      </c>
      <c r="AD19" s="131">
        <f t="shared" si="1"/>
        <v>0</v>
      </c>
      <c r="AE19" s="132">
        <f t="shared" si="2"/>
        <v>0</v>
      </c>
      <c r="AF19" s="133" t="e">
        <f t="shared" si="3"/>
        <v>#DIV/0!</v>
      </c>
      <c r="AG19" s="134"/>
      <c r="AH19" s="106"/>
      <c r="AI19" s="106"/>
    </row>
    <row r="20" spans="1:35" ht="30" customHeight="1">
      <c r="A20" s="149" t="s">
        <v>113</v>
      </c>
      <c r="B20" s="150" t="s">
        <v>119</v>
      </c>
      <c r="C20" s="151" t="s">
        <v>118</v>
      </c>
      <c r="D20" s="152" t="s">
        <v>116</v>
      </c>
      <c r="E20" s="153"/>
      <c r="F20" s="154"/>
      <c r="G20" s="155">
        <f t="shared" si="12"/>
        <v>0</v>
      </c>
      <c r="H20" s="153"/>
      <c r="I20" s="154"/>
      <c r="J20" s="155">
        <f t="shared" si="13"/>
        <v>0</v>
      </c>
      <c r="K20" s="153"/>
      <c r="L20" s="154"/>
      <c r="M20" s="155">
        <f t="shared" si="14"/>
        <v>0</v>
      </c>
      <c r="N20" s="153"/>
      <c r="O20" s="154"/>
      <c r="P20" s="156">
        <v>0</v>
      </c>
      <c r="Q20" s="153"/>
      <c r="R20" s="154"/>
      <c r="S20" s="155">
        <f t="shared" si="15"/>
        <v>0</v>
      </c>
      <c r="T20" s="153"/>
      <c r="U20" s="154"/>
      <c r="V20" s="156">
        <v>0</v>
      </c>
      <c r="W20" s="153"/>
      <c r="X20" s="154"/>
      <c r="Y20" s="155">
        <f t="shared" si="16"/>
        <v>0</v>
      </c>
      <c r="Z20" s="153"/>
      <c r="AA20" s="154"/>
      <c r="AB20" s="156">
        <v>0</v>
      </c>
      <c r="AC20" s="142">
        <f t="shared" si="0"/>
        <v>0</v>
      </c>
      <c r="AD20" s="143">
        <f t="shared" si="1"/>
        <v>0</v>
      </c>
      <c r="AE20" s="144">
        <f t="shared" si="2"/>
        <v>0</v>
      </c>
      <c r="AF20" s="133" t="e">
        <f t="shared" si="3"/>
        <v>#DIV/0!</v>
      </c>
      <c r="AG20" s="134"/>
      <c r="AH20" s="106"/>
      <c r="AI20" s="106"/>
    </row>
    <row r="21" spans="1:35" ht="30" customHeight="1">
      <c r="A21" s="107" t="s">
        <v>110</v>
      </c>
      <c r="B21" s="108" t="s">
        <v>122</v>
      </c>
      <c r="C21" s="109" t="s">
        <v>123</v>
      </c>
      <c r="D21" s="110"/>
      <c r="E21" s="111"/>
      <c r="F21" s="112"/>
      <c r="G21" s="113">
        <f>SUM(G22:G30)</f>
        <v>283000</v>
      </c>
      <c r="H21" s="111"/>
      <c r="I21" s="112"/>
      <c r="J21" s="113">
        <f>SUM(J22:J30)</f>
        <v>283000</v>
      </c>
      <c r="K21" s="111"/>
      <c r="L21" s="112"/>
      <c r="M21" s="113">
        <f>SUM(M22:M30)</f>
        <v>0</v>
      </c>
      <c r="N21" s="111"/>
      <c r="O21" s="112"/>
      <c r="P21" s="147">
        <f>SUM(P22:P30)</f>
        <v>0</v>
      </c>
      <c r="Q21" s="111"/>
      <c r="R21" s="112"/>
      <c r="S21" s="113">
        <f>SUM(S22:S30)</f>
        <v>0</v>
      </c>
      <c r="T21" s="111"/>
      <c r="U21" s="112"/>
      <c r="V21" s="147">
        <f>SUM(V22:V30)</f>
        <v>0</v>
      </c>
      <c r="W21" s="111"/>
      <c r="X21" s="112"/>
      <c r="Y21" s="113">
        <f>SUM(Y22:Y30)</f>
        <v>0</v>
      </c>
      <c r="Z21" s="111"/>
      <c r="AA21" s="112"/>
      <c r="AB21" s="147">
        <f>SUM(AB22:AB30)</f>
        <v>0</v>
      </c>
      <c r="AC21" s="114">
        <f t="shared" si="0"/>
        <v>283000</v>
      </c>
      <c r="AD21" s="115">
        <f t="shared" si="1"/>
        <v>283000</v>
      </c>
      <c r="AE21" s="116">
        <f t="shared" si="2"/>
        <v>0</v>
      </c>
      <c r="AF21" s="157">
        <f t="shared" si="3"/>
        <v>0</v>
      </c>
      <c r="AG21" s="158"/>
      <c r="AH21" s="119"/>
      <c r="AI21" s="119"/>
    </row>
    <row r="22" spans="1:35" ht="30" customHeight="1">
      <c r="A22" s="120" t="s">
        <v>113</v>
      </c>
      <c r="B22" s="121" t="s">
        <v>114</v>
      </c>
      <c r="C22" s="122" t="s">
        <v>124</v>
      </c>
      <c r="D22" s="123" t="s">
        <v>116</v>
      </c>
      <c r="E22" s="124">
        <v>5</v>
      </c>
      <c r="F22" s="125">
        <v>8000</v>
      </c>
      <c r="G22" s="126">
        <f t="shared" ref="G22:G30" si="17">E22*F22</f>
        <v>40000</v>
      </c>
      <c r="H22" s="127">
        <v>3</v>
      </c>
      <c r="I22" s="128">
        <f t="shared" ref="I22:I30" si="18">J22/H22</f>
        <v>13333.333333333334</v>
      </c>
      <c r="J22" s="129">
        <v>40000</v>
      </c>
      <c r="K22" s="127"/>
      <c r="L22" s="128"/>
      <c r="M22" s="129">
        <f t="shared" ref="M22:M30" si="19">K22*L22</f>
        <v>0</v>
      </c>
      <c r="N22" s="127"/>
      <c r="O22" s="128"/>
      <c r="P22" s="148">
        <f t="shared" ref="P22:P30" si="20">N22*O22</f>
        <v>0</v>
      </c>
      <c r="Q22" s="127"/>
      <c r="R22" s="128"/>
      <c r="S22" s="129">
        <f>Q22*R22</f>
        <v>0</v>
      </c>
      <c r="T22" s="127"/>
      <c r="U22" s="128"/>
      <c r="V22" s="148">
        <f>T22*U22</f>
        <v>0</v>
      </c>
      <c r="W22" s="127"/>
      <c r="X22" s="128"/>
      <c r="Y22" s="129">
        <f>W22*X22</f>
        <v>0</v>
      </c>
      <c r="Z22" s="127"/>
      <c r="AA22" s="128"/>
      <c r="AB22" s="148">
        <f>Z22*AA22</f>
        <v>0</v>
      </c>
      <c r="AC22" s="130">
        <f t="shared" si="0"/>
        <v>40000</v>
      </c>
      <c r="AD22" s="131">
        <f t="shared" si="1"/>
        <v>40000</v>
      </c>
      <c r="AE22" s="132">
        <f t="shared" si="2"/>
        <v>0</v>
      </c>
      <c r="AF22" s="133">
        <f t="shared" si="3"/>
        <v>0</v>
      </c>
      <c r="AG22" s="134"/>
      <c r="AH22" s="106"/>
      <c r="AI22" s="106"/>
    </row>
    <row r="23" spans="1:35" ht="30" customHeight="1">
      <c r="A23" s="120" t="s">
        <v>113</v>
      </c>
      <c r="B23" s="121" t="s">
        <v>117</v>
      </c>
      <c r="C23" s="122" t="s">
        <v>125</v>
      </c>
      <c r="D23" s="123" t="s">
        <v>116</v>
      </c>
      <c r="E23" s="124">
        <v>4</v>
      </c>
      <c r="F23" s="125">
        <v>8500</v>
      </c>
      <c r="G23" s="126">
        <f t="shared" si="17"/>
        <v>34000</v>
      </c>
      <c r="H23" s="127">
        <v>3</v>
      </c>
      <c r="I23" s="128">
        <f t="shared" si="18"/>
        <v>11333.333333333334</v>
      </c>
      <c r="J23" s="129">
        <f t="shared" ref="J23:J30" si="21">G23</f>
        <v>34000</v>
      </c>
      <c r="K23" s="127"/>
      <c r="L23" s="128"/>
      <c r="M23" s="129">
        <f t="shared" si="19"/>
        <v>0</v>
      </c>
      <c r="N23" s="127"/>
      <c r="O23" s="128"/>
      <c r="P23" s="148">
        <f t="shared" si="20"/>
        <v>0</v>
      </c>
      <c r="Q23" s="127"/>
      <c r="R23" s="128"/>
      <c r="S23" s="129"/>
      <c r="T23" s="127"/>
      <c r="U23" s="128"/>
      <c r="V23" s="148"/>
      <c r="W23" s="127"/>
      <c r="X23" s="128"/>
      <c r="Y23" s="129"/>
      <c r="Z23" s="127"/>
      <c r="AA23" s="128"/>
      <c r="AB23" s="148"/>
      <c r="AC23" s="130">
        <f t="shared" si="0"/>
        <v>34000</v>
      </c>
      <c r="AD23" s="131">
        <f t="shared" si="1"/>
        <v>34000</v>
      </c>
      <c r="AE23" s="132">
        <f t="shared" si="2"/>
        <v>0</v>
      </c>
      <c r="AF23" s="133">
        <f t="shared" si="3"/>
        <v>0</v>
      </c>
      <c r="AG23" s="134"/>
      <c r="AH23" s="106"/>
      <c r="AI23" s="106"/>
    </row>
    <row r="24" spans="1:35" ht="30" customHeight="1">
      <c r="A24" s="120" t="s">
        <v>113</v>
      </c>
      <c r="B24" s="121" t="s">
        <v>119</v>
      </c>
      <c r="C24" s="122" t="s">
        <v>126</v>
      </c>
      <c r="D24" s="123" t="s">
        <v>116</v>
      </c>
      <c r="E24" s="124">
        <v>5</v>
      </c>
      <c r="F24" s="125">
        <v>8000</v>
      </c>
      <c r="G24" s="126">
        <f t="shared" si="17"/>
        <v>40000</v>
      </c>
      <c r="H24" s="127">
        <v>3</v>
      </c>
      <c r="I24" s="128">
        <f t="shared" si="18"/>
        <v>13333.333333333334</v>
      </c>
      <c r="J24" s="129">
        <f t="shared" si="21"/>
        <v>40000</v>
      </c>
      <c r="K24" s="127"/>
      <c r="L24" s="128"/>
      <c r="M24" s="129">
        <f t="shared" si="19"/>
        <v>0</v>
      </c>
      <c r="N24" s="127"/>
      <c r="O24" s="128"/>
      <c r="P24" s="148">
        <f t="shared" si="20"/>
        <v>0</v>
      </c>
      <c r="Q24" s="127"/>
      <c r="R24" s="128"/>
      <c r="S24" s="129"/>
      <c r="T24" s="127"/>
      <c r="U24" s="128"/>
      <c r="V24" s="148"/>
      <c r="W24" s="127"/>
      <c r="X24" s="128"/>
      <c r="Y24" s="129"/>
      <c r="Z24" s="127"/>
      <c r="AA24" s="128"/>
      <c r="AB24" s="148"/>
      <c r="AC24" s="130">
        <f t="shared" si="0"/>
        <v>40000</v>
      </c>
      <c r="AD24" s="131">
        <f t="shared" si="1"/>
        <v>40000</v>
      </c>
      <c r="AE24" s="132">
        <f t="shared" si="2"/>
        <v>0</v>
      </c>
      <c r="AF24" s="133">
        <f t="shared" si="3"/>
        <v>0</v>
      </c>
      <c r="AG24" s="134"/>
      <c r="AH24" s="106"/>
      <c r="AI24" s="106"/>
    </row>
    <row r="25" spans="1:35" ht="30" customHeight="1">
      <c r="A25" s="120" t="s">
        <v>113</v>
      </c>
      <c r="B25" s="121" t="s">
        <v>127</v>
      </c>
      <c r="C25" s="122" t="s">
        <v>128</v>
      </c>
      <c r="D25" s="123" t="s">
        <v>116</v>
      </c>
      <c r="E25" s="124">
        <v>5</v>
      </c>
      <c r="F25" s="125">
        <v>6000</v>
      </c>
      <c r="G25" s="126">
        <f t="shared" si="17"/>
        <v>30000</v>
      </c>
      <c r="H25" s="127">
        <v>4</v>
      </c>
      <c r="I25" s="128">
        <f t="shared" si="18"/>
        <v>7500</v>
      </c>
      <c r="J25" s="129">
        <f t="shared" si="21"/>
        <v>30000</v>
      </c>
      <c r="K25" s="127"/>
      <c r="L25" s="128"/>
      <c r="M25" s="129">
        <f t="shared" si="19"/>
        <v>0</v>
      </c>
      <c r="N25" s="127"/>
      <c r="O25" s="128"/>
      <c r="P25" s="148">
        <f t="shared" si="20"/>
        <v>0</v>
      </c>
      <c r="Q25" s="127"/>
      <c r="R25" s="128"/>
      <c r="S25" s="129"/>
      <c r="T25" s="127"/>
      <c r="U25" s="128"/>
      <c r="V25" s="148"/>
      <c r="W25" s="127"/>
      <c r="X25" s="128"/>
      <c r="Y25" s="129"/>
      <c r="Z25" s="127"/>
      <c r="AA25" s="128"/>
      <c r="AB25" s="148"/>
      <c r="AC25" s="130">
        <f t="shared" si="0"/>
        <v>30000</v>
      </c>
      <c r="AD25" s="131">
        <f t="shared" si="1"/>
        <v>30000</v>
      </c>
      <c r="AE25" s="132">
        <f t="shared" si="2"/>
        <v>0</v>
      </c>
      <c r="AF25" s="133">
        <f t="shared" si="3"/>
        <v>0</v>
      </c>
      <c r="AG25" s="134"/>
      <c r="AH25" s="106"/>
      <c r="AI25" s="106"/>
    </row>
    <row r="26" spans="1:35" ht="30" customHeight="1">
      <c r="A26" s="120" t="s">
        <v>113</v>
      </c>
      <c r="B26" s="121" t="s">
        <v>129</v>
      </c>
      <c r="C26" s="122" t="s">
        <v>130</v>
      </c>
      <c r="D26" s="123" t="s">
        <v>116</v>
      </c>
      <c r="E26" s="124">
        <v>5</v>
      </c>
      <c r="F26" s="125">
        <v>8000</v>
      </c>
      <c r="G26" s="126">
        <f t="shared" si="17"/>
        <v>40000</v>
      </c>
      <c r="H26" s="127">
        <v>3</v>
      </c>
      <c r="I26" s="128">
        <f t="shared" si="18"/>
        <v>13333.333333333334</v>
      </c>
      <c r="J26" s="129">
        <f t="shared" si="21"/>
        <v>40000</v>
      </c>
      <c r="K26" s="127"/>
      <c r="L26" s="128"/>
      <c r="M26" s="129">
        <f t="shared" si="19"/>
        <v>0</v>
      </c>
      <c r="N26" s="127"/>
      <c r="O26" s="128"/>
      <c r="P26" s="148">
        <f t="shared" si="20"/>
        <v>0</v>
      </c>
      <c r="Q26" s="127"/>
      <c r="R26" s="128"/>
      <c r="S26" s="129"/>
      <c r="T26" s="127"/>
      <c r="U26" s="128"/>
      <c r="V26" s="148"/>
      <c r="W26" s="127"/>
      <c r="X26" s="128"/>
      <c r="Y26" s="129"/>
      <c r="Z26" s="127"/>
      <c r="AA26" s="128"/>
      <c r="AB26" s="148"/>
      <c r="AC26" s="130">
        <f t="shared" si="0"/>
        <v>40000</v>
      </c>
      <c r="AD26" s="131">
        <f t="shared" si="1"/>
        <v>40000</v>
      </c>
      <c r="AE26" s="132">
        <f t="shared" si="2"/>
        <v>0</v>
      </c>
      <c r="AF26" s="133">
        <f t="shared" si="3"/>
        <v>0</v>
      </c>
      <c r="AG26" s="134"/>
      <c r="AH26" s="106"/>
      <c r="AI26" s="106"/>
    </row>
    <row r="27" spans="1:35" ht="30" customHeight="1">
      <c r="A27" s="120" t="s">
        <v>113</v>
      </c>
      <c r="B27" s="121" t="s">
        <v>131</v>
      </c>
      <c r="C27" s="122" t="s">
        <v>132</v>
      </c>
      <c r="D27" s="123" t="s">
        <v>116</v>
      </c>
      <c r="E27" s="124">
        <v>5</v>
      </c>
      <c r="F27" s="125">
        <v>4000</v>
      </c>
      <c r="G27" s="126">
        <f t="shared" si="17"/>
        <v>20000</v>
      </c>
      <c r="H27" s="127">
        <v>3</v>
      </c>
      <c r="I27" s="128">
        <f t="shared" si="18"/>
        <v>6666.666666666667</v>
      </c>
      <c r="J27" s="129">
        <f t="shared" si="21"/>
        <v>20000</v>
      </c>
      <c r="K27" s="127"/>
      <c r="L27" s="128"/>
      <c r="M27" s="129">
        <f t="shared" si="19"/>
        <v>0</v>
      </c>
      <c r="N27" s="127"/>
      <c r="O27" s="128"/>
      <c r="P27" s="148">
        <f t="shared" si="20"/>
        <v>0</v>
      </c>
      <c r="Q27" s="127"/>
      <c r="R27" s="128"/>
      <c r="S27" s="129"/>
      <c r="T27" s="127"/>
      <c r="U27" s="128"/>
      <c r="V27" s="148"/>
      <c r="W27" s="127"/>
      <c r="X27" s="128"/>
      <c r="Y27" s="129"/>
      <c r="Z27" s="127"/>
      <c r="AA27" s="128"/>
      <c r="AB27" s="148"/>
      <c r="AC27" s="130">
        <f t="shared" si="0"/>
        <v>20000</v>
      </c>
      <c r="AD27" s="131">
        <f t="shared" si="1"/>
        <v>20000</v>
      </c>
      <c r="AE27" s="132">
        <f t="shared" si="2"/>
        <v>0</v>
      </c>
      <c r="AF27" s="133">
        <f t="shared" si="3"/>
        <v>0</v>
      </c>
      <c r="AG27" s="134"/>
      <c r="AH27" s="106"/>
      <c r="AI27" s="106"/>
    </row>
    <row r="28" spans="1:35" ht="45.75" customHeight="1">
      <c r="A28" s="120" t="s">
        <v>113</v>
      </c>
      <c r="B28" s="121" t="s">
        <v>133</v>
      </c>
      <c r="C28" s="122" t="s">
        <v>134</v>
      </c>
      <c r="D28" s="123" t="s">
        <v>116</v>
      </c>
      <c r="E28" s="124">
        <v>4</v>
      </c>
      <c r="F28" s="125">
        <v>8500</v>
      </c>
      <c r="G28" s="126">
        <f t="shared" si="17"/>
        <v>34000</v>
      </c>
      <c r="H28" s="127">
        <v>3</v>
      </c>
      <c r="I28" s="128">
        <f t="shared" si="18"/>
        <v>11333.333333333334</v>
      </c>
      <c r="J28" s="129">
        <f t="shared" si="21"/>
        <v>34000</v>
      </c>
      <c r="K28" s="127"/>
      <c r="L28" s="128"/>
      <c r="M28" s="129">
        <f t="shared" si="19"/>
        <v>0</v>
      </c>
      <c r="N28" s="127"/>
      <c r="O28" s="128"/>
      <c r="P28" s="148">
        <f t="shared" si="20"/>
        <v>0</v>
      </c>
      <c r="Q28" s="127"/>
      <c r="R28" s="128"/>
      <c r="S28" s="129"/>
      <c r="T28" s="127"/>
      <c r="U28" s="128"/>
      <c r="V28" s="148"/>
      <c r="W28" s="127"/>
      <c r="X28" s="128"/>
      <c r="Y28" s="129"/>
      <c r="Z28" s="127"/>
      <c r="AA28" s="128"/>
      <c r="AB28" s="148"/>
      <c r="AC28" s="130">
        <f t="shared" si="0"/>
        <v>34000</v>
      </c>
      <c r="AD28" s="131">
        <f t="shared" si="1"/>
        <v>34000</v>
      </c>
      <c r="AE28" s="132">
        <f t="shared" si="2"/>
        <v>0</v>
      </c>
      <c r="AF28" s="133">
        <f t="shared" si="3"/>
        <v>0</v>
      </c>
      <c r="AG28" s="134"/>
      <c r="AH28" s="106"/>
      <c r="AI28" s="106"/>
    </row>
    <row r="29" spans="1:35" ht="30" customHeight="1">
      <c r="A29" s="120" t="s">
        <v>113</v>
      </c>
      <c r="B29" s="121" t="s">
        <v>135</v>
      </c>
      <c r="C29" s="122" t="s">
        <v>136</v>
      </c>
      <c r="D29" s="123" t="s">
        <v>116</v>
      </c>
      <c r="E29" s="124">
        <v>3</v>
      </c>
      <c r="F29" s="125">
        <v>7000</v>
      </c>
      <c r="G29" s="126">
        <f t="shared" si="17"/>
        <v>21000</v>
      </c>
      <c r="H29" s="127">
        <v>3</v>
      </c>
      <c r="I29" s="128">
        <f t="shared" si="18"/>
        <v>7000</v>
      </c>
      <c r="J29" s="129">
        <f t="shared" si="21"/>
        <v>21000</v>
      </c>
      <c r="K29" s="127"/>
      <c r="L29" s="128"/>
      <c r="M29" s="129">
        <f t="shared" si="19"/>
        <v>0</v>
      </c>
      <c r="N29" s="127"/>
      <c r="O29" s="128"/>
      <c r="P29" s="148">
        <f t="shared" si="20"/>
        <v>0</v>
      </c>
      <c r="Q29" s="127"/>
      <c r="R29" s="128"/>
      <c r="S29" s="129">
        <f t="shared" ref="S29:S30" si="22">Q29*R29</f>
        <v>0</v>
      </c>
      <c r="T29" s="127"/>
      <c r="U29" s="128"/>
      <c r="V29" s="148">
        <f t="shared" ref="V29:V30" si="23">T29*U29</f>
        <v>0</v>
      </c>
      <c r="W29" s="127"/>
      <c r="X29" s="128"/>
      <c r="Y29" s="129">
        <f t="shared" ref="Y29:Y30" si="24">W29*X29</f>
        <v>0</v>
      </c>
      <c r="Z29" s="127"/>
      <c r="AA29" s="128"/>
      <c r="AB29" s="148">
        <f t="shared" ref="AB29:AB30" si="25">Z29*AA29</f>
        <v>0</v>
      </c>
      <c r="AC29" s="130">
        <f t="shared" si="0"/>
        <v>21000</v>
      </c>
      <c r="AD29" s="131">
        <f t="shared" si="1"/>
        <v>21000</v>
      </c>
      <c r="AE29" s="132">
        <f t="shared" si="2"/>
        <v>0</v>
      </c>
      <c r="AF29" s="133">
        <f t="shared" si="3"/>
        <v>0</v>
      </c>
      <c r="AG29" s="134"/>
      <c r="AH29" s="106"/>
      <c r="AI29" s="106"/>
    </row>
    <row r="30" spans="1:35" ht="39.75" customHeight="1">
      <c r="A30" s="120" t="s">
        <v>113</v>
      </c>
      <c r="B30" s="121" t="s">
        <v>137</v>
      </c>
      <c r="C30" s="151" t="s">
        <v>138</v>
      </c>
      <c r="D30" s="152" t="s">
        <v>116</v>
      </c>
      <c r="E30" s="159">
        <v>3</v>
      </c>
      <c r="F30" s="160">
        <v>8000</v>
      </c>
      <c r="G30" s="161">
        <f t="shared" si="17"/>
        <v>24000</v>
      </c>
      <c r="H30" s="127">
        <v>3</v>
      </c>
      <c r="I30" s="128">
        <f t="shared" si="18"/>
        <v>8000</v>
      </c>
      <c r="J30" s="129">
        <f t="shared" si="21"/>
        <v>24000</v>
      </c>
      <c r="K30" s="153"/>
      <c r="L30" s="154"/>
      <c r="M30" s="155">
        <f t="shared" si="19"/>
        <v>0</v>
      </c>
      <c r="N30" s="153"/>
      <c r="O30" s="154"/>
      <c r="P30" s="156">
        <f t="shared" si="20"/>
        <v>0</v>
      </c>
      <c r="Q30" s="153"/>
      <c r="R30" s="154"/>
      <c r="S30" s="155">
        <f t="shared" si="22"/>
        <v>0</v>
      </c>
      <c r="T30" s="153"/>
      <c r="U30" s="154"/>
      <c r="V30" s="156">
        <f t="shared" si="23"/>
        <v>0</v>
      </c>
      <c r="W30" s="153"/>
      <c r="X30" s="154"/>
      <c r="Y30" s="155">
        <f t="shared" si="24"/>
        <v>0</v>
      </c>
      <c r="Z30" s="153"/>
      <c r="AA30" s="154"/>
      <c r="AB30" s="156">
        <f t="shared" si="25"/>
        <v>0</v>
      </c>
      <c r="AC30" s="142">
        <f t="shared" si="0"/>
        <v>24000</v>
      </c>
      <c r="AD30" s="143">
        <f t="shared" si="1"/>
        <v>24000</v>
      </c>
      <c r="AE30" s="144">
        <f t="shared" si="2"/>
        <v>0</v>
      </c>
      <c r="AF30" s="162">
        <f t="shared" si="3"/>
        <v>0</v>
      </c>
      <c r="AG30" s="163"/>
      <c r="AH30" s="106"/>
      <c r="AI30" s="106"/>
    </row>
    <row r="31" spans="1:35" ht="15.75" customHeight="1">
      <c r="A31" s="164" t="s">
        <v>139</v>
      </c>
      <c r="B31" s="165"/>
      <c r="C31" s="166"/>
      <c r="D31" s="167"/>
      <c r="E31" s="168"/>
      <c r="F31" s="168"/>
      <c r="G31" s="169">
        <f>G21+G17+G13</f>
        <v>323000</v>
      </c>
      <c r="H31" s="168"/>
      <c r="I31" s="170"/>
      <c r="J31" s="171">
        <f>J21+J17+J13</f>
        <v>323000</v>
      </c>
      <c r="K31" s="172"/>
      <c r="L31" s="168"/>
      <c r="M31" s="169">
        <f>M21+M17+M13</f>
        <v>0</v>
      </c>
      <c r="N31" s="168"/>
      <c r="O31" s="168"/>
      <c r="P31" s="171">
        <f>P21+P17+P13</f>
        <v>0</v>
      </c>
      <c r="Q31" s="172"/>
      <c r="R31" s="168"/>
      <c r="S31" s="169">
        <f>S21+S17+S13</f>
        <v>0</v>
      </c>
      <c r="T31" s="168"/>
      <c r="U31" s="168"/>
      <c r="V31" s="171">
        <f>V21+V17+V13</f>
        <v>0</v>
      </c>
      <c r="W31" s="172"/>
      <c r="X31" s="168"/>
      <c r="Y31" s="169">
        <f>Y21+Y17+Y13</f>
        <v>0</v>
      </c>
      <c r="Z31" s="168"/>
      <c r="AA31" s="168"/>
      <c r="AB31" s="171">
        <f t="shared" ref="AB31:AD31" si="26">AB21+AB17+AB13</f>
        <v>0</v>
      </c>
      <c r="AC31" s="171">
        <f t="shared" si="26"/>
        <v>323000</v>
      </c>
      <c r="AD31" s="173">
        <f t="shared" si="26"/>
        <v>323000</v>
      </c>
      <c r="AE31" s="170">
        <f t="shared" si="2"/>
        <v>0</v>
      </c>
      <c r="AF31" s="174">
        <f t="shared" si="3"/>
        <v>0</v>
      </c>
      <c r="AG31" s="175"/>
      <c r="AH31" s="106"/>
      <c r="AI31" s="106"/>
    </row>
    <row r="32" spans="1:35" ht="30" customHeight="1">
      <c r="A32" s="176" t="s">
        <v>108</v>
      </c>
      <c r="B32" s="177">
        <v>2</v>
      </c>
      <c r="C32" s="178" t="s">
        <v>140</v>
      </c>
      <c r="D32" s="179"/>
      <c r="E32" s="180"/>
      <c r="F32" s="180"/>
      <c r="G32" s="180"/>
      <c r="H32" s="181"/>
      <c r="I32" s="180"/>
      <c r="J32" s="180"/>
      <c r="K32" s="180"/>
      <c r="L32" s="180"/>
      <c r="M32" s="182"/>
      <c r="N32" s="181"/>
      <c r="O32" s="180"/>
      <c r="P32" s="182"/>
      <c r="Q32" s="180"/>
      <c r="R32" s="180"/>
      <c r="S32" s="182"/>
      <c r="T32" s="181"/>
      <c r="U32" s="180"/>
      <c r="V32" s="182"/>
      <c r="W32" s="180"/>
      <c r="X32" s="180"/>
      <c r="Y32" s="182"/>
      <c r="Z32" s="181"/>
      <c r="AA32" s="180"/>
      <c r="AB32" s="180"/>
      <c r="AC32" s="102"/>
      <c r="AD32" s="103"/>
      <c r="AE32" s="103"/>
      <c r="AF32" s="104"/>
      <c r="AG32" s="105"/>
      <c r="AH32" s="106"/>
      <c r="AI32" s="106"/>
    </row>
    <row r="33" spans="1:35" ht="30" customHeight="1">
      <c r="A33" s="107" t="s">
        <v>110</v>
      </c>
      <c r="B33" s="108" t="s">
        <v>141</v>
      </c>
      <c r="C33" s="183" t="s">
        <v>142</v>
      </c>
      <c r="D33" s="184"/>
      <c r="E33" s="111"/>
      <c r="F33" s="112"/>
      <c r="G33" s="113">
        <f>G34</f>
        <v>71060</v>
      </c>
      <c r="H33" s="111"/>
      <c r="I33" s="112"/>
      <c r="J33" s="113">
        <f>J34</f>
        <v>71060</v>
      </c>
      <c r="K33" s="111"/>
      <c r="L33" s="112"/>
      <c r="M33" s="113">
        <f>M34</f>
        <v>0</v>
      </c>
      <c r="N33" s="111"/>
      <c r="O33" s="112"/>
      <c r="P33" s="147">
        <f>P34</f>
        <v>0</v>
      </c>
      <c r="Q33" s="111"/>
      <c r="R33" s="112"/>
      <c r="S33" s="113">
        <f>S34</f>
        <v>0</v>
      </c>
      <c r="T33" s="111"/>
      <c r="U33" s="112"/>
      <c r="V33" s="147">
        <f>V34</f>
        <v>0</v>
      </c>
      <c r="W33" s="111"/>
      <c r="X33" s="112"/>
      <c r="Y33" s="113">
        <f>Y34</f>
        <v>0</v>
      </c>
      <c r="Z33" s="111"/>
      <c r="AA33" s="112"/>
      <c r="AB33" s="147">
        <f>AB34</f>
        <v>0</v>
      </c>
      <c r="AC33" s="114">
        <f t="shared" ref="AC33:AC34" si="27">G33+M33+S33+Y33</f>
        <v>71060</v>
      </c>
      <c r="AD33" s="115">
        <f t="shared" ref="AD33:AD34" si="28">J33+P33+V33+AB33</f>
        <v>71060</v>
      </c>
      <c r="AE33" s="116">
        <f t="shared" ref="AE33:AE34" si="29">AC33-AD33</f>
        <v>0</v>
      </c>
      <c r="AF33" s="117">
        <f t="shared" ref="AF33:AF35" si="30">AE33/AC33</f>
        <v>0</v>
      </c>
      <c r="AG33" s="118"/>
      <c r="AH33" s="119"/>
      <c r="AI33" s="119"/>
    </row>
    <row r="34" spans="1:35" ht="30" customHeight="1">
      <c r="A34" s="135" t="s">
        <v>113</v>
      </c>
      <c r="B34" s="136" t="s">
        <v>114</v>
      </c>
      <c r="C34" s="137"/>
      <c r="D34" s="138"/>
      <c r="E34" s="153"/>
      <c r="F34" s="154"/>
      <c r="G34" s="155">
        <f>G31*22%</f>
        <v>71060</v>
      </c>
      <c r="H34" s="153"/>
      <c r="I34" s="154"/>
      <c r="J34" s="155">
        <f>J31*22%</f>
        <v>71060</v>
      </c>
      <c r="K34" s="153"/>
      <c r="L34" s="154"/>
      <c r="M34" s="155">
        <f>M31*22%</f>
        <v>0</v>
      </c>
      <c r="N34" s="153"/>
      <c r="O34" s="154"/>
      <c r="P34" s="156">
        <f>P31*22%</f>
        <v>0</v>
      </c>
      <c r="Q34" s="153"/>
      <c r="R34" s="154"/>
      <c r="S34" s="155">
        <f>S31*22%</f>
        <v>0</v>
      </c>
      <c r="T34" s="153"/>
      <c r="U34" s="154"/>
      <c r="V34" s="156">
        <f>V31*22%</f>
        <v>0</v>
      </c>
      <c r="W34" s="153"/>
      <c r="X34" s="154"/>
      <c r="Y34" s="155">
        <f>Y31*22%</f>
        <v>0</v>
      </c>
      <c r="Z34" s="153"/>
      <c r="AA34" s="154"/>
      <c r="AB34" s="156">
        <f>AB31*22%</f>
        <v>0</v>
      </c>
      <c r="AC34" s="142">
        <f t="shared" si="27"/>
        <v>71060</v>
      </c>
      <c r="AD34" s="143">
        <f t="shared" si="28"/>
        <v>71060</v>
      </c>
      <c r="AE34" s="144">
        <f t="shared" si="29"/>
        <v>0</v>
      </c>
      <c r="AF34" s="162">
        <f t="shared" si="30"/>
        <v>0</v>
      </c>
      <c r="AG34" s="163"/>
      <c r="AH34" s="106"/>
      <c r="AI34" s="106"/>
    </row>
    <row r="35" spans="1:35" ht="15.75" customHeight="1">
      <c r="A35" s="164" t="s">
        <v>143</v>
      </c>
      <c r="B35" s="165"/>
      <c r="C35" s="185"/>
      <c r="D35" s="186"/>
      <c r="E35" s="168"/>
      <c r="F35" s="168"/>
      <c r="G35" s="171">
        <f>G33</f>
        <v>71060</v>
      </c>
      <c r="H35" s="168"/>
      <c r="I35" s="170"/>
      <c r="J35" s="171">
        <f>J33</f>
        <v>71060</v>
      </c>
      <c r="K35" s="172"/>
      <c r="L35" s="168"/>
      <c r="M35" s="169">
        <f>M33</f>
        <v>0</v>
      </c>
      <c r="N35" s="168"/>
      <c r="O35" s="168"/>
      <c r="P35" s="171">
        <f>P33</f>
        <v>0</v>
      </c>
      <c r="Q35" s="172"/>
      <c r="R35" s="168"/>
      <c r="S35" s="169">
        <f>S33</f>
        <v>0</v>
      </c>
      <c r="T35" s="168"/>
      <c r="U35" s="168"/>
      <c r="V35" s="171">
        <f>V33</f>
        <v>0</v>
      </c>
      <c r="W35" s="172"/>
      <c r="X35" s="168"/>
      <c r="Y35" s="169">
        <f>Y33</f>
        <v>0</v>
      </c>
      <c r="Z35" s="168"/>
      <c r="AA35" s="168"/>
      <c r="AB35" s="171">
        <f>AB33</f>
        <v>0</v>
      </c>
      <c r="AC35" s="171">
        <f t="shared" ref="AC35:AE35" si="31">AC34</f>
        <v>71060</v>
      </c>
      <c r="AD35" s="173">
        <f t="shared" si="31"/>
        <v>71060</v>
      </c>
      <c r="AE35" s="170">
        <f t="shared" si="31"/>
        <v>0</v>
      </c>
      <c r="AF35" s="174">
        <f t="shared" si="30"/>
        <v>0</v>
      </c>
      <c r="AG35" s="175"/>
      <c r="AH35" s="106"/>
      <c r="AI35" s="106"/>
    </row>
    <row r="36" spans="1:35" ht="33" customHeight="1">
      <c r="A36" s="176" t="s">
        <v>144</v>
      </c>
      <c r="B36" s="187" t="s">
        <v>26</v>
      </c>
      <c r="C36" s="188" t="s">
        <v>145</v>
      </c>
      <c r="D36" s="189"/>
      <c r="E36" s="190"/>
      <c r="F36" s="191"/>
      <c r="G36" s="191"/>
      <c r="H36" s="96"/>
      <c r="I36" s="97"/>
      <c r="J36" s="101"/>
      <c r="K36" s="97"/>
      <c r="L36" s="97"/>
      <c r="M36" s="101"/>
      <c r="N36" s="96"/>
      <c r="O36" s="97"/>
      <c r="P36" s="101"/>
      <c r="Q36" s="97"/>
      <c r="R36" s="97"/>
      <c r="S36" s="101"/>
      <c r="T36" s="96"/>
      <c r="U36" s="97"/>
      <c r="V36" s="101"/>
      <c r="W36" s="97"/>
      <c r="X36" s="97"/>
      <c r="Y36" s="101"/>
      <c r="Z36" s="96"/>
      <c r="AA36" s="97"/>
      <c r="AB36" s="97"/>
      <c r="AC36" s="102"/>
      <c r="AD36" s="103"/>
      <c r="AE36" s="103"/>
      <c r="AF36" s="104"/>
      <c r="AG36" s="105"/>
      <c r="AH36" s="106"/>
      <c r="AI36" s="106"/>
    </row>
    <row r="37" spans="1:35" ht="29.25" customHeight="1">
      <c r="A37" s="107" t="s">
        <v>110</v>
      </c>
      <c r="B37" s="108" t="s">
        <v>146</v>
      </c>
      <c r="C37" s="183" t="s">
        <v>147</v>
      </c>
      <c r="D37" s="192"/>
      <c r="E37" s="111"/>
      <c r="F37" s="112"/>
      <c r="G37" s="147">
        <f>SUM(G38:G40)</f>
        <v>0</v>
      </c>
      <c r="H37" s="111"/>
      <c r="I37" s="112"/>
      <c r="J37" s="113">
        <f>SUM(J38:J40)</f>
        <v>0</v>
      </c>
      <c r="K37" s="111"/>
      <c r="L37" s="112"/>
      <c r="M37" s="113">
        <f>SUM(M38:M40)</f>
        <v>0</v>
      </c>
      <c r="N37" s="111"/>
      <c r="O37" s="112"/>
      <c r="P37" s="147">
        <f>SUM(P38:P40)</f>
        <v>0</v>
      </c>
      <c r="Q37" s="111"/>
      <c r="R37" s="112"/>
      <c r="S37" s="113">
        <f>SUM(S38:S40)</f>
        <v>0</v>
      </c>
      <c r="T37" s="111"/>
      <c r="U37" s="112"/>
      <c r="V37" s="147">
        <f>SUM(V38:V40)</f>
        <v>0</v>
      </c>
      <c r="W37" s="111"/>
      <c r="X37" s="112"/>
      <c r="Y37" s="113">
        <f>SUM(Y38:Y40)</f>
        <v>0</v>
      </c>
      <c r="Z37" s="111"/>
      <c r="AA37" s="112"/>
      <c r="AB37" s="147">
        <f>SUM(AB38:AB40)</f>
        <v>0</v>
      </c>
      <c r="AC37" s="114">
        <f t="shared" ref="AC37:AC48" si="32">G37+M37+S37+Y37</f>
        <v>0</v>
      </c>
      <c r="AD37" s="115">
        <f t="shared" ref="AD37:AD48" si="33">J37+P37+V37+AB37</f>
        <v>0</v>
      </c>
      <c r="AE37" s="115">
        <f t="shared" ref="AE37:AE49" si="34">AC37-AD37</f>
        <v>0</v>
      </c>
      <c r="AF37" s="193" t="e">
        <f t="shared" ref="AF37:AF49" si="35">AE37/AC37</f>
        <v>#DIV/0!</v>
      </c>
      <c r="AG37" s="118"/>
      <c r="AH37" s="119"/>
      <c r="AI37" s="119"/>
    </row>
    <row r="38" spans="1:35" ht="39.75" customHeight="1">
      <c r="A38" s="120" t="s">
        <v>113</v>
      </c>
      <c r="B38" s="121" t="s">
        <v>114</v>
      </c>
      <c r="C38" s="122" t="s">
        <v>148</v>
      </c>
      <c r="D38" s="123" t="s">
        <v>149</v>
      </c>
      <c r="E38" s="127"/>
      <c r="F38" s="128"/>
      <c r="G38" s="148">
        <f t="shared" ref="G38:G40" si="36">E38*F38</f>
        <v>0</v>
      </c>
      <c r="H38" s="127"/>
      <c r="I38" s="128"/>
      <c r="J38" s="129">
        <f t="shared" ref="J38:J40" si="37">H38*I38</f>
        <v>0</v>
      </c>
      <c r="K38" s="127"/>
      <c r="L38" s="128"/>
      <c r="M38" s="129">
        <f t="shared" ref="M38:M40" si="38">K38*L38</f>
        <v>0</v>
      </c>
      <c r="N38" s="127"/>
      <c r="O38" s="128"/>
      <c r="P38" s="148">
        <f t="shared" ref="P38:P40" si="39">N38*O38</f>
        <v>0</v>
      </c>
      <c r="Q38" s="127"/>
      <c r="R38" s="128"/>
      <c r="S38" s="129">
        <f t="shared" ref="S38:S40" si="40">Q38*R38</f>
        <v>0</v>
      </c>
      <c r="T38" s="127"/>
      <c r="U38" s="128"/>
      <c r="V38" s="148">
        <f t="shared" ref="V38:V40" si="41">T38*U38</f>
        <v>0</v>
      </c>
      <c r="W38" s="127"/>
      <c r="X38" s="128"/>
      <c r="Y38" s="129">
        <f t="shared" ref="Y38:Y40" si="42">W38*X38</f>
        <v>0</v>
      </c>
      <c r="Z38" s="127"/>
      <c r="AA38" s="128"/>
      <c r="AB38" s="148">
        <f t="shared" ref="AB38:AB40" si="43">Z38*AA38</f>
        <v>0</v>
      </c>
      <c r="AC38" s="130">
        <f t="shared" si="32"/>
        <v>0</v>
      </c>
      <c r="AD38" s="131">
        <f t="shared" si="33"/>
        <v>0</v>
      </c>
      <c r="AE38" s="194">
        <f t="shared" si="34"/>
        <v>0</v>
      </c>
      <c r="AF38" s="195" t="e">
        <f t="shared" si="35"/>
        <v>#DIV/0!</v>
      </c>
      <c r="AG38" s="134"/>
      <c r="AH38" s="106"/>
      <c r="AI38" s="106"/>
    </row>
    <row r="39" spans="1:35" ht="39.75" customHeight="1">
      <c r="A39" s="120" t="s">
        <v>113</v>
      </c>
      <c r="B39" s="121" t="s">
        <v>117</v>
      </c>
      <c r="C39" s="122" t="s">
        <v>148</v>
      </c>
      <c r="D39" s="123" t="s">
        <v>149</v>
      </c>
      <c r="E39" s="127"/>
      <c r="F39" s="128"/>
      <c r="G39" s="148">
        <f t="shared" si="36"/>
        <v>0</v>
      </c>
      <c r="H39" s="127"/>
      <c r="I39" s="128"/>
      <c r="J39" s="129">
        <f t="shared" si="37"/>
        <v>0</v>
      </c>
      <c r="K39" s="127"/>
      <c r="L39" s="128"/>
      <c r="M39" s="129">
        <f t="shared" si="38"/>
        <v>0</v>
      </c>
      <c r="N39" s="127"/>
      <c r="O39" s="128"/>
      <c r="P39" s="148">
        <f t="shared" si="39"/>
        <v>0</v>
      </c>
      <c r="Q39" s="127"/>
      <c r="R39" s="128"/>
      <c r="S39" s="129">
        <f t="shared" si="40"/>
        <v>0</v>
      </c>
      <c r="T39" s="127"/>
      <c r="U39" s="128"/>
      <c r="V39" s="148">
        <f t="shared" si="41"/>
        <v>0</v>
      </c>
      <c r="W39" s="127"/>
      <c r="X39" s="128"/>
      <c r="Y39" s="129">
        <f t="shared" si="42"/>
        <v>0</v>
      </c>
      <c r="Z39" s="127"/>
      <c r="AA39" s="128"/>
      <c r="AB39" s="148">
        <f t="shared" si="43"/>
        <v>0</v>
      </c>
      <c r="AC39" s="130">
        <f t="shared" si="32"/>
        <v>0</v>
      </c>
      <c r="AD39" s="131">
        <f t="shared" si="33"/>
        <v>0</v>
      </c>
      <c r="AE39" s="194">
        <f t="shared" si="34"/>
        <v>0</v>
      </c>
      <c r="AF39" s="195" t="e">
        <f t="shared" si="35"/>
        <v>#DIV/0!</v>
      </c>
      <c r="AG39" s="134"/>
      <c r="AH39" s="106"/>
      <c r="AI39" s="106"/>
    </row>
    <row r="40" spans="1:35" ht="39.75" customHeight="1">
      <c r="A40" s="149" t="s">
        <v>113</v>
      </c>
      <c r="B40" s="150" t="s">
        <v>119</v>
      </c>
      <c r="C40" s="151" t="s">
        <v>148</v>
      </c>
      <c r="D40" s="152" t="s">
        <v>149</v>
      </c>
      <c r="E40" s="153"/>
      <c r="F40" s="154"/>
      <c r="G40" s="156">
        <f t="shared" si="36"/>
        <v>0</v>
      </c>
      <c r="H40" s="153"/>
      <c r="I40" s="154"/>
      <c r="J40" s="155">
        <f t="shared" si="37"/>
        <v>0</v>
      </c>
      <c r="K40" s="153"/>
      <c r="L40" s="154"/>
      <c r="M40" s="155">
        <f t="shared" si="38"/>
        <v>0</v>
      </c>
      <c r="N40" s="153"/>
      <c r="O40" s="154"/>
      <c r="P40" s="156">
        <f t="shared" si="39"/>
        <v>0</v>
      </c>
      <c r="Q40" s="153"/>
      <c r="R40" s="154"/>
      <c r="S40" s="155">
        <f t="shared" si="40"/>
        <v>0</v>
      </c>
      <c r="T40" s="153"/>
      <c r="U40" s="154"/>
      <c r="V40" s="156">
        <f t="shared" si="41"/>
        <v>0</v>
      </c>
      <c r="W40" s="153"/>
      <c r="X40" s="154"/>
      <c r="Y40" s="155">
        <f t="shared" si="42"/>
        <v>0</v>
      </c>
      <c r="Z40" s="153"/>
      <c r="AA40" s="154"/>
      <c r="AB40" s="156">
        <f t="shared" si="43"/>
        <v>0</v>
      </c>
      <c r="AC40" s="142">
        <f t="shared" si="32"/>
        <v>0</v>
      </c>
      <c r="AD40" s="143">
        <f t="shared" si="33"/>
        <v>0</v>
      </c>
      <c r="AE40" s="196">
        <f t="shared" si="34"/>
        <v>0</v>
      </c>
      <c r="AF40" s="195" t="e">
        <f t="shared" si="35"/>
        <v>#DIV/0!</v>
      </c>
      <c r="AG40" s="134"/>
      <c r="AH40" s="106"/>
      <c r="AI40" s="106"/>
    </row>
    <row r="41" spans="1:35" ht="30" customHeight="1">
      <c r="A41" s="107" t="s">
        <v>110</v>
      </c>
      <c r="B41" s="108" t="s">
        <v>150</v>
      </c>
      <c r="C41" s="109" t="s">
        <v>151</v>
      </c>
      <c r="D41" s="110"/>
      <c r="E41" s="111">
        <f t="shared" ref="E41:AB41" si="44">SUM(E42:E44)</f>
        <v>0</v>
      </c>
      <c r="F41" s="112">
        <f t="shared" si="44"/>
        <v>0</v>
      </c>
      <c r="G41" s="113">
        <f t="shared" si="44"/>
        <v>0</v>
      </c>
      <c r="H41" s="111">
        <f t="shared" si="44"/>
        <v>0</v>
      </c>
      <c r="I41" s="112">
        <f t="shared" si="44"/>
        <v>0</v>
      </c>
      <c r="J41" s="113">
        <f t="shared" si="44"/>
        <v>0</v>
      </c>
      <c r="K41" s="111">
        <f t="shared" si="44"/>
        <v>0</v>
      </c>
      <c r="L41" s="112">
        <f t="shared" si="44"/>
        <v>0</v>
      </c>
      <c r="M41" s="113">
        <f t="shared" si="44"/>
        <v>0</v>
      </c>
      <c r="N41" s="111">
        <f t="shared" si="44"/>
        <v>0</v>
      </c>
      <c r="O41" s="112">
        <f t="shared" si="44"/>
        <v>0</v>
      </c>
      <c r="P41" s="147">
        <f t="shared" si="44"/>
        <v>0</v>
      </c>
      <c r="Q41" s="111">
        <f t="shared" si="44"/>
        <v>0</v>
      </c>
      <c r="R41" s="112">
        <f t="shared" si="44"/>
        <v>0</v>
      </c>
      <c r="S41" s="113">
        <f t="shared" si="44"/>
        <v>0</v>
      </c>
      <c r="T41" s="111">
        <f t="shared" si="44"/>
        <v>0</v>
      </c>
      <c r="U41" s="112">
        <f t="shared" si="44"/>
        <v>0</v>
      </c>
      <c r="V41" s="147">
        <f t="shared" si="44"/>
        <v>0</v>
      </c>
      <c r="W41" s="111">
        <f t="shared" si="44"/>
        <v>0</v>
      </c>
      <c r="X41" s="112">
        <f t="shared" si="44"/>
        <v>0</v>
      </c>
      <c r="Y41" s="113">
        <f t="shared" si="44"/>
        <v>0</v>
      </c>
      <c r="Z41" s="111">
        <f t="shared" si="44"/>
        <v>0</v>
      </c>
      <c r="AA41" s="112">
        <f t="shared" si="44"/>
        <v>0</v>
      </c>
      <c r="AB41" s="147">
        <f t="shared" si="44"/>
        <v>0</v>
      </c>
      <c r="AC41" s="114">
        <f t="shared" si="32"/>
        <v>0</v>
      </c>
      <c r="AD41" s="115">
        <f t="shared" si="33"/>
        <v>0</v>
      </c>
      <c r="AE41" s="115">
        <f t="shared" si="34"/>
        <v>0</v>
      </c>
      <c r="AF41" s="197" t="e">
        <f t="shared" si="35"/>
        <v>#DIV/0!</v>
      </c>
      <c r="AG41" s="158"/>
      <c r="AH41" s="119"/>
      <c r="AI41" s="119"/>
    </row>
    <row r="42" spans="1:35" ht="39.75" customHeight="1">
      <c r="A42" s="120" t="s">
        <v>113</v>
      </c>
      <c r="B42" s="121" t="s">
        <v>114</v>
      </c>
      <c r="C42" s="122" t="s">
        <v>152</v>
      </c>
      <c r="D42" s="123" t="s">
        <v>153</v>
      </c>
      <c r="E42" s="127"/>
      <c r="F42" s="128"/>
      <c r="G42" s="129">
        <f t="shared" ref="G42:G44" si="45">E42*F42</f>
        <v>0</v>
      </c>
      <c r="H42" s="127"/>
      <c r="I42" s="128"/>
      <c r="J42" s="129">
        <f t="shared" ref="J42:J44" si="46">H42*I42</f>
        <v>0</v>
      </c>
      <c r="K42" s="127"/>
      <c r="L42" s="128"/>
      <c r="M42" s="129">
        <f t="shared" ref="M42:M44" si="47">K42*L42</f>
        <v>0</v>
      </c>
      <c r="N42" s="127"/>
      <c r="O42" s="128"/>
      <c r="P42" s="148">
        <f t="shared" ref="P42:P44" si="48">N42*O42</f>
        <v>0</v>
      </c>
      <c r="Q42" s="127"/>
      <c r="R42" s="128"/>
      <c r="S42" s="129">
        <f t="shared" ref="S42:S44" si="49">Q42*R42</f>
        <v>0</v>
      </c>
      <c r="T42" s="127"/>
      <c r="U42" s="128"/>
      <c r="V42" s="148">
        <f t="shared" ref="V42:V44" si="50">T42*U42</f>
        <v>0</v>
      </c>
      <c r="W42" s="127"/>
      <c r="X42" s="128"/>
      <c r="Y42" s="129">
        <f t="shared" ref="Y42:Y44" si="51">W42*X42</f>
        <v>0</v>
      </c>
      <c r="Z42" s="127"/>
      <c r="AA42" s="128"/>
      <c r="AB42" s="148">
        <f t="shared" ref="AB42:AB44" si="52">Z42*AA42</f>
        <v>0</v>
      </c>
      <c r="AC42" s="130">
        <f t="shared" si="32"/>
        <v>0</v>
      </c>
      <c r="AD42" s="131">
        <f t="shared" si="33"/>
        <v>0</v>
      </c>
      <c r="AE42" s="194">
        <f t="shared" si="34"/>
        <v>0</v>
      </c>
      <c r="AF42" s="195" t="e">
        <f t="shared" si="35"/>
        <v>#DIV/0!</v>
      </c>
      <c r="AG42" s="134"/>
      <c r="AH42" s="106"/>
      <c r="AI42" s="106"/>
    </row>
    <row r="43" spans="1:35" ht="39.75" customHeight="1">
      <c r="A43" s="120" t="s">
        <v>113</v>
      </c>
      <c r="B43" s="121" t="s">
        <v>117</v>
      </c>
      <c r="C43" s="122" t="s">
        <v>152</v>
      </c>
      <c r="D43" s="123" t="s">
        <v>153</v>
      </c>
      <c r="E43" s="127"/>
      <c r="F43" s="128"/>
      <c r="G43" s="129">
        <f t="shared" si="45"/>
        <v>0</v>
      </c>
      <c r="H43" s="127"/>
      <c r="I43" s="128"/>
      <c r="J43" s="129">
        <f t="shared" si="46"/>
        <v>0</v>
      </c>
      <c r="K43" s="127"/>
      <c r="L43" s="128"/>
      <c r="M43" s="129">
        <f t="shared" si="47"/>
        <v>0</v>
      </c>
      <c r="N43" s="127"/>
      <c r="O43" s="128"/>
      <c r="P43" s="148">
        <f t="shared" si="48"/>
        <v>0</v>
      </c>
      <c r="Q43" s="127"/>
      <c r="R43" s="128"/>
      <c r="S43" s="129">
        <f t="shared" si="49"/>
        <v>0</v>
      </c>
      <c r="T43" s="127"/>
      <c r="U43" s="128"/>
      <c r="V43" s="148">
        <f t="shared" si="50"/>
        <v>0</v>
      </c>
      <c r="W43" s="127"/>
      <c r="X43" s="128"/>
      <c r="Y43" s="129">
        <f t="shared" si="51"/>
        <v>0</v>
      </c>
      <c r="Z43" s="127"/>
      <c r="AA43" s="128"/>
      <c r="AB43" s="148">
        <f t="shared" si="52"/>
        <v>0</v>
      </c>
      <c r="AC43" s="130">
        <f t="shared" si="32"/>
        <v>0</v>
      </c>
      <c r="AD43" s="131">
        <f t="shared" si="33"/>
        <v>0</v>
      </c>
      <c r="AE43" s="194">
        <f t="shared" si="34"/>
        <v>0</v>
      </c>
      <c r="AF43" s="195" t="e">
        <f t="shared" si="35"/>
        <v>#DIV/0!</v>
      </c>
      <c r="AG43" s="134"/>
      <c r="AH43" s="106"/>
      <c r="AI43" s="106"/>
    </row>
    <row r="44" spans="1:35" ht="39.75" customHeight="1">
      <c r="A44" s="149" t="s">
        <v>113</v>
      </c>
      <c r="B44" s="150" t="s">
        <v>119</v>
      </c>
      <c r="C44" s="151" t="s">
        <v>152</v>
      </c>
      <c r="D44" s="152" t="s">
        <v>153</v>
      </c>
      <c r="E44" s="153"/>
      <c r="F44" s="154"/>
      <c r="G44" s="155">
        <f t="shared" si="45"/>
        <v>0</v>
      </c>
      <c r="H44" s="153"/>
      <c r="I44" s="154"/>
      <c r="J44" s="155">
        <f t="shared" si="46"/>
        <v>0</v>
      </c>
      <c r="K44" s="153"/>
      <c r="L44" s="154"/>
      <c r="M44" s="155">
        <f t="shared" si="47"/>
        <v>0</v>
      </c>
      <c r="N44" s="153"/>
      <c r="O44" s="154"/>
      <c r="P44" s="156">
        <f t="shared" si="48"/>
        <v>0</v>
      </c>
      <c r="Q44" s="153"/>
      <c r="R44" s="154"/>
      <c r="S44" s="155">
        <f t="shared" si="49"/>
        <v>0</v>
      </c>
      <c r="T44" s="153"/>
      <c r="U44" s="154"/>
      <c r="V44" s="156">
        <f t="shared" si="50"/>
        <v>0</v>
      </c>
      <c r="W44" s="153"/>
      <c r="X44" s="154"/>
      <c r="Y44" s="155">
        <f t="shared" si="51"/>
        <v>0</v>
      </c>
      <c r="Z44" s="153"/>
      <c r="AA44" s="154"/>
      <c r="AB44" s="156">
        <f t="shared" si="52"/>
        <v>0</v>
      </c>
      <c r="AC44" s="142">
        <f t="shared" si="32"/>
        <v>0</v>
      </c>
      <c r="AD44" s="143">
        <f t="shared" si="33"/>
        <v>0</v>
      </c>
      <c r="AE44" s="196">
        <f t="shared" si="34"/>
        <v>0</v>
      </c>
      <c r="AF44" s="195" t="e">
        <f t="shared" si="35"/>
        <v>#DIV/0!</v>
      </c>
      <c r="AG44" s="134"/>
      <c r="AH44" s="106"/>
      <c r="AI44" s="106"/>
    </row>
    <row r="45" spans="1:35" ht="30" customHeight="1">
      <c r="A45" s="107" t="s">
        <v>110</v>
      </c>
      <c r="B45" s="108" t="s">
        <v>154</v>
      </c>
      <c r="C45" s="109" t="s">
        <v>155</v>
      </c>
      <c r="D45" s="110"/>
      <c r="E45" s="111">
        <f t="shared" ref="E45:AB45" si="53">SUM(E46:E48)</f>
        <v>0</v>
      </c>
      <c r="F45" s="112">
        <f t="shared" si="53"/>
        <v>0</v>
      </c>
      <c r="G45" s="113">
        <f t="shared" si="53"/>
        <v>0</v>
      </c>
      <c r="H45" s="111">
        <f t="shared" si="53"/>
        <v>0</v>
      </c>
      <c r="I45" s="112">
        <f t="shared" si="53"/>
        <v>0</v>
      </c>
      <c r="J45" s="147">
        <f t="shared" si="53"/>
        <v>0</v>
      </c>
      <c r="K45" s="111">
        <f t="shared" si="53"/>
        <v>0</v>
      </c>
      <c r="L45" s="112">
        <f t="shared" si="53"/>
        <v>0</v>
      </c>
      <c r="M45" s="113">
        <f t="shared" si="53"/>
        <v>0</v>
      </c>
      <c r="N45" s="111">
        <f t="shared" si="53"/>
        <v>0</v>
      </c>
      <c r="O45" s="112">
        <f t="shared" si="53"/>
        <v>0</v>
      </c>
      <c r="P45" s="147">
        <f t="shared" si="53"/>
        <v>0</v>
      </c>
      <c r="Q45" s="111">
        <f t="shared" si="53"/>
        <v>0</v>
      </c>
      <c r="R45" s="112">
        <f t="shared" si="53"/>
        <v>0</v>
      </c>
      <c r="S45" s="113">
        <f t="shared" si="53"/>
        <v>0</v>
      </c>
      <c r="T45" s="111">
        <f t="shared" si="53"/>
        <v>0</v>
      </c>
      <c r="U45" s="112">
        <f t="shared" si="53"/>
        <v>0</v>
      </c>
      <c r="V45" s="147">
        <f t="shared" si="53"/>
        <v>0</v>
      </c>
      <c r="W45" s="111">
        <f t="shared" si="53"/>
        <v>0</v>
      </c>
      <c r="X45" s="112">
        <f t="shared" si="53"/>
        <v>0</v>
      </c>
      <c r="Y45" s="113">
        <f t="shared" si="53"/>
        <v>0</v>
      </c>
      <c r="Z45" s="111">
        <f t="shared" si="53"/>
        <v>0</v>
      </c>
      <c r="AA45" s="112">
        <f t="shared" si="53"/>
        <v>0</v>
      </c>
      <c r="AB45" s="147">
        <f t="shared" si="53"/>
        <v>0</v>
      </c>
      <c r="AC45" s="114">
        <f t="shared" si="32"/>
        <v>0</v>
      </c>
      <c r="AD45" s="115">
        <f t="shared" si="33"/>
        <v>0</v>
      </c>
      <c r="AE45" s="115">
        <f t="shared" si="34"/>
        <v>0</v>
      </c>
      <c r="AF45" s="197" t="e">
        <f t="shared" si="35"/>
        <v>#DIV/0!</v>
      </c>
      <c r="AG45" s="158"/>
      <c r="AH45" s="119"/>
      <c r="AI45" s="119"/>
    </row>
    <row r="46" spans="1:35" ht="34.5" customHeight="1">
      <c r="A46" s="120" t="s">
        <v>113</v>
      </c>
      <c r="B46" s="121" t="s">
        <v>114</v>
      </c>
      <c r="C46" s="122" t="s">
        <v>156</v>
      </c>
      <c r="D46" s="123" t="s">
        <v>153</v>
      </c>
      <c r="E46" s="127"/>
      <c r="F46" s="128"/>
      <c r="G46" s="129">
        <f t="shared" ref="G46:G48" si="54">E46*F46</f>
        <v>0</v>
      </c>
      <c r="H46" s="127"/>
      <c r="I46" s="128"/>
      <c r="J46" s="148">
        <f t="shared" ref="J46:J48" si="55">H46*I46</f>
        <v>0</v>
      </c>
      <c r="K46" s="127"/>
      <c r="L46" s="128"/>
      <c r="M46" s="129">
        <f t="shared" ref="M46:M48" si="56">K46*L46</f>
        <v>0</v>
      </c>
      <c r="N46" s="127"/>
      <c r="O46" s="128"/>
      <c r="P46" s="148">
        <f t="shared" ref="P46:P48" si="57">N46*O46</f>
        <v>0</v>
      </c>
      <c r="Q46" s="127"/>
      <c r="R46" s="128"/>
      <c r="S46" s="129">
        <f t="shared" ref="S46:S48" si="58">Q46*R46</f>
        <v>0</v>
      </c>
      <c r="T46" s="127"/>
      <c r="U46" s="128"/>
      <c r="V46" s="148">
        <f t="shared" ref="V46:V48" si="59">T46*U46</f>
        <v>0</v>
      </c>
      <c r="W46" s="127"/>
      <c r="X46" s="128"/>
      <c r="Y46" s="129">
        <f t="shared" ref="Y46:Y48" si="60">W46*X46</f>
        <v>0</v>
      </c>
      <c r="Z46" s="127"/>
      <c r="AA46" s="128"/>
      <c r="AB46" s="148">
        <f t="shared" ref="AB46:AB48" si="61">Z46*AA46</f>
        <v>0</v>
      </c>
      <c r="AC46" s="130">
        <f t="shared" si="32"/>
        <v>0</v>
      </c>
      <c r="AD46" s="131">
        <f t="shared" si="33"/>
        <v>0</v>
      </c>
      <c r="AE46" s="194">
        <f t="shared" si="34"/>
        <v>0</v>
      </c>
      <c r="AF46" s="195" t="e">
        <f t="shared" si="35"/>
        <v>#DIV/0!</v>
      </c>
      <c r="AG46" s="134"/>
      <c r="AH46" s="106"/>
      <c r="AI46" s="106"/>
    </row>
    <row r="47" spans="1:35" ht="34.5" customHeight="1">
      <c r="A47" s="120" t="s">
        <v>113</v>
      </c>
      <c r="B47" s="121" t="s">
        <v>117</v>
      </c>
      <c r="C47" s="122" t="s">
        <v>156</v>
      </c>
      <c r="D47" s="123" t="s">
        <v>153</v>
      </c>
      <c r="E47" s="127"/>
      <c r="F47" s="128"/>
      <c r="G47" s="129">
        <f t="shared" si="54"/>
        <v>0</v>
      </c>
      <c r="H47" s="127"/>
      <c r="I47" s="128"/>
      <c r="J47" s="148">
        <f t="shared" si="55"/>
        <v>0</v>
      </c>
      <c r="K47" s="127"/>
      <c r="L47" s="128"/>
      <c r="M47" s="129">
        <f t="shared" si="56"/>
        <v>0</v>
      </c>
      <c r="N47" s="127"/>
      <c r="O47" s="128"/>
      <c r="P47" s="148">
        <f t="shared" si="57"/>
        <v>0</v>
      </c>
      <c r="Q47" s="127"/>
      <c r="R47" s="128"/>
      <c r="S47" s="129">
        <f t="shared" si="58"/>
        <v>0</v>
      </c>
      <c r="T47" s="127"/>
      <c r="U47" s="128"/>
      <c r="V47" s="148">
        <f t="shared" si="59"/>
        <v>0</v>
      </c>
      <c r="W47" s="127"/>
      <c r="X47" s="128"/>
      <c r="Y47" s="129">
        <f t="shared" si="60"/>
        <v>0</v>
      </c>
      <c r="Z47" s="127"/>
      <c r="AA47" s="128"/>
      <c r="AB47" s="148">
        <f t="shared" si="61"/>
        <v>0</v>
      </c>
      <c r="AC47" s="130">
        <f t="shared" si="32"/>
        <v>0</v>
      </c>
      <c r="AD47" s="131">
        <f t="shared" si="33"/>
        <v>0</v>
      </c>
      <c r="AE47" s="194">
        <f t="shared" si="34"/>
        <v>0</v>
      </c>
      <c r="AF47" s="195" t="e">
        <f t="shared" si="35"/>
        <v>#DIV/0!</v>
      </c>
      <c r="AG47" s="134"/>
      <c r="AH47" s="106"/>
      <c r="AI47" s="106"/>
    </row>
    <row r="48" spans="1:35" ht="34.5" customHeight="1">
      <c r="A48" s="149" t="s">
        <v>113</v>
      </c>
      <c r="B48" s="150" t="s">
        <v>119</v>
      </c>
      <c r="C48" s="151" t="s">
        <v>156</v>
      </c>
      <c r="D48" s="152" t="s">
        <v>153</v>
      </c>
      <c r="E48" s="153"/>
      <c r="F48" s="154"/>
      <c r="G48" s="155">
        <f t="shared" si="54"/>
        <v>0</v>
      </c>
      <c r="H48" s="153"/>
      <c r="I48" s="154"/>
      <c r="J48" s="156">
        <f t="shared" si="55"/>
        <v>0</v>
      </c>
      <c r="K48" s="153"/>
      <c r="L48" s="154"/>
      <c r="M48" s="155">
        <f t="shared" si="56"/>
        <v>0</v>
      </c>
      <c r="N48" s="153"/>
      <c r="O48" s="154"/>
      <c r="P48" s="156">
        <f t="shared" si="57"/>
        <v>0</v>
      </c>
      <c r="Q48" s="153"/>
      <c r="R48" s="154"/>
      <c r="S48" s="155">
        <f t="shared" si="58"/>
        <v>0</v>
      </c>
      <c r="T48" s="153"/>
      <c r="U48" s="154"/>
      <c r="V48" s="156">
        <f t="shared" si="59"/>
        <v>0</v>
      </c>
      <c r="W48" s="153"/>
      <c r="X48" s="154"/>
      <c r="Y48" s="155">
        <f t="shared" si="60"/>
        <v>0</v>
      </c>
      <c r="Z48" s="153"/>
      <c r="AA48" s="154"/>
      <c r="AB48" s="156">
        <f t="shared" si="61"/>
        <v>0</v>
      </c>
      <c r="AC48" s="142">
        <f t="shared" si="32"/>
        <v>0</v>
      </c>
      <c r="AD48" s="143">
        <f t="shared" si="33"/>
        <v>0</v>
      </c>
      <c r="AE48" s="196">
        <f t="shared" si="34"/>
        <v>0</v>
      </c>
      <c r="AF48" s="195" t="e">
        <f t="shared" si="35"/>
        <v>#DIV/0!</v>
      </c>
      <c r="AG48" s="134"/>
      <c r="AH48" s="106"/>
      <c r="AI48" s="106"/>
    </row>
    <row r="49" spans="1:35" ht="15" customHeight="1">
      <c r="A49" s="198" t="s">
        <v>157</v>
      </c>
      <c r="B49" s="199"/>
      <c r="C49" s="200"/>
      <c r="D49" s="201"/>
      <c r="E49" s="202"/>
      <c r="F49" s="203"/>
      <c r="G49" s="204">
        <f>G45+G41+G37</f>
        <v>0</v>
      </c>
      <c r="H49" s="168"/>
      <c r="I49" s="170"/>
      <c r="J49" s="204">
        <f>J45+J41+J37</f>
        <v>0</v>
      </c>
      <c r="K49" s="205"/>
      <c r="L49" s="203"/>
      <c r="M49" s="206">
        <f>M45+M41+M37</f>
        <v>0</v>
      </c>
      <c r="N49" s="202"/>
      <c r="O49" s="203"/>
      <c r="P49" s="206">
        <f>P45+P41+P37</f>
        <v>0</v>
      </c>
      <c r="Q49" s="205"/>
      <c r="R49" s="203"/>
      <c r="S49" s="206">
        <f>S45+S41+S37</f>
        <v>0</v>
      </c>
      <c r="T49" s="202"/>
      <c r="U49" s="203"/>
      <c r="V49" s="206">
        <f>V45+V41+V37</f>
        <v>0</v>
      </c>
      <c r="W49" s="205"/>
      <c r="X49" s="203"/>
      <c r="Y49" s="206">
        <f>Y45+Y41+Y37</f>
        <v>0</v>
      </c>
      <c r="Z49" s="202"/>
      <c r="AA49" s="203"/>
      <c r="AB49" s="206">
        <f>AB45+AB41+AB37</f>
        <v>0</v>
      </c>
      <c r="AC49" s="202">
        <f t="shared" ref="AC49:AD49" si="62">AC37+AC41+AC45</f>
        <v>0</v>
      </c>
      <c r="AD49" s="207">
        <f t="shared" si="62"/>
        <v>0</v>
      </c>
      <c r="AE49" s="206">
        <f t="shared" si="34"/>
        <v>0</v>
      </c>
      <c r="AF49" s="208" t="e">
        <f t="shared" si="35"/>
        <v>#DIV/0!</v>
      </c>
      <c r="AG49" s="209"/>
      <c r="AH49" s="106"/>
      <c r="AI49" s="106"/>
    </row>
    <row r="50" spans="1:35" ht="15.75" customHeight="1">
      <c r="A50" s="210" t="s">
        <v>108</v>
      </c>
      <c r="B50" s="211" t="s">
        <v>27</v>
      </c>
      <c r="C50" s="178" t="s">
        <v>158</v>
      </c>
      <c r="D50" s="212"/>
      <c r="E50" s="96"/>
      <c r="F50" s="97"/>
      <c r="G50" s="97"/>
      <c r="H50" s="96"/>
      <c r="I50" s="97"/>
      <c r="J50" s="101"/>
      <c r="K50" s="97"/>
      <c r="L50" s="97"/>
      <c r="M50" s="101"/>
      <c r="N50" s="96"/>
      <c r="O50" s="97"/>
      <c r="P50" s="101"/>
      <c r="Q50" s="97"/>
      <c r="R50" s="97"/>
      <c r="S50" s="101"/>
      <c r="T50" s="96"/>
      <c r="U50" s="97"/>
      <c r="V50" s="101"/>
      <c r="W50" s="97"/>
      <c r="X50" s="97"/>
      <c r="Y50" s="101"/>
      <c r="Z50" s="96"/>
      <c r="AA50" s="97"/>
      <c r="AB50" s="97"/>
      <c r="AC50" s="102"/>
      <c r="AD50" s="103"/>
      <c r="AE50" s="103"/>
      <c r="AF50" s="104"/>
      <c r="AG50" s="105"/>
      <c r="AH50" s="106"/>
      <c r="AI50" s="106"/>
    </row>
    <row r="51" spans="1:35" ht="57.75" customHeight="1">
      <c r="A51" s="107" t="s">
        <v>110</v>
      </c>
      <c r="B51" s="108" t="s">
        <v>159</v>
      </c>
      <c r="C51" s="183" t="s">
        <v>160</v>
      </c>
      <c r="D51" s="192"/>
      <c r="E51" s="213">
        <f t="shared" ref="E51:AB51" si="63">SUM(E52:E54)</f>
        <v>0</v>
      </c>
      <c r="F51" s="214">
        <f t="shared" si="63"/>
        <v>0</v>
      </c>
      <c r="G51" s="215">
        <f t="shared" si="63"/>
        <v>0</v>
      </c>
      <c r="H51" s="111">
        <f t="shared" si="63"/>
        <v>0</v>
      </c>
      <c r="I51" s="112">
        <f t="shared" si="63"/>
        <v>0</v>
      </c>
      <c r="J51" s="147">
        <f t="shared" si="63"/>
        <v>0</v>
      </c>
      <c r="K51" s="213">
        <f t="shared" si="63"/>
        <v>0</v>
      </c>
      <c r="L51" s="214">
        <f t="shared" si="63"/>
        <v>0</v>
      </c>
      <c r="M51" s="215">
        <f t="shared" si="63"/>
        <v>0</v>
      </c>
      <c r="N51" s="111">
        <f t="shared" si="63"/>
        <v>0</v>
      </c>
      <c r="O51" s="112">
        <f t="shared" si="63"/>
        <v>0</v>
      </c>
      <c r="P51" s="147">
        <f t="shared" si="63"/>
        <v>0</v>
      </c>
      <c r="Q51" s="213">
        <f t="shared" si="63"/>
        <v>0</v>
      </c>
      <c r="R51" s="214">
        <f t="shared" si="63"/>
        <v>0</v>
      </c>
      <c r="S51" s="215">
        <f t="shared" si="63"/>
        <v>0</v>
      </c>
      <c r="T51" s="111">
        <f t="shared" si="63"/>
        <v>0</v>
      </c>
      <c r="U51" s="112">
        <f t="shared" si="63"/>
        <v>0</v>
      </c>
      <c r="V51" s="147">
        <f t="shared" si="63"/>
        <v>0</v>
      </c>
      <c r="W51" s="213">
        <f t="shared" si="63"/>
        <v>0</v>
      </c>
      <c r="X51" s="214">
        <f t="shared" si="63"/>
        <v>0</v>
      </c>
      <c r="Y51" s="215">
        <f t="shared" si="63"/>
        <v>0</v>
      </c>
      <c r="Z51" s="111">
        <f t="shared" si="63"/>
        <v>0</v>
      </c>
      <c r="AA51" s="112">
        <f t="shared" si="63"/>
        <v>0</v>
      </c>
      <c r="AB51" s="147">
        <f t="shared" si="63"/>
        <v>0</v>
      </c>
      <c r="AC51" s="114">
        <f t="shared" ref="AC51:AC58" si="64">G51+M51+S51+Y51</f>
        <v>0</v>
      </c>
      <c r="AD51" s="115">
        <f t="shared" ref="AD51:AD58" si="65">J51+P51+V51+AB51</f>
        <v>0</v>
      </c>
      <c r="AE51" s="115">
        <f t="shared" ref="AE51:AE59" si="66">AC51-AD51</f>
        <v>0</v>
      </c>
      <c r="AF51" s="117" t="e">
        <f t="shared" ref="AF51:AF59" si="67">AE51/AC51</f>
        <v>#DIV/0!</v>
      </c>
      <c r="AG51" s="118"/>
      <c r="AH51" s="119"/>
      <c r="AI51" s="119"/>
    </row>
    <row r="52" spans="1:35" ht="54.75" customHeight="1">
      <c r="A52" s="120" t="s">
        <v>113</v>
      </c>
      <c r="B52" s="121" t="s">
        <v>114</v>
      </c>
      <c r="C52" s="122" t="s">
        <v>161</v>
      </c>
      <c r="D52" s="123" t="s">
        <v>149</v>
      </c>
      <c r="E52" s="127"/>
      <c r="F52" s="128"/>
      <c r="G52" s="129">
        <f t="shared" ref="G52:G54" si="68">E52*F52</f>
        <v>0</v>
      </c>
      <c r="H52" s="127"/>
      <c r="I52" s="128"/>
      <c r="J52" s="148">
        <f t="shared" ref="J52:J54" si="69">H52*I52</f>
        <v>0</v>
      </c>
      <c r="K52" s="127"/>
      <c r="L52" s="128"/>
      <c r="M52" s="129">
        <f t="shared" ref="M52:M54" si="70">K52*L52</f>
        <v>0</v>
      </c>
      <c r="N52" s="127"/>
      <c r="O52" s="128"/>
      <c r="P52" s="148">
        <f t="shared" ref="P52:P54" si="71">N52*O52</f>
        <v>0</v>
      </c>
      <c r="Q52" s="127"/>
      <c r="R52" s="128"/>
      <c r="S52" s="129">
        <f t="shared" ref="S52:S54" si="72">Q52*R52</f>
        <v>0</v>
      </c>
      <c r="T52" s="127"/>
      <c r="U52" s="128"/>
      <c r="V52" s="148">
        <f t="shared" ref="V52:V54" si="73">T52*U52</f>
        <v>0</v>
      </c>
      <c r="W52" s="127"/>
      <c r="X52" s="128"/>
      <c r="Y52" s="129">
        <f t="shared" ref="Y52:Y54" si="74">W52*X52</f>
        <v>0</v>
      </c>
      <c r="Z52" s="127"/>
      <c r="AA52" s="128"/>
      <c r="AB52" s="148">
        <f t="shared" ref="AB52:AB54" si="75">Z52*AA52</f>
        <v>0</v>
      </c>
      <c r="AC52" s="130">
        <f t="shared" si="64"/>
        <v>0</v>
      </c>
      <c r="AD52" s="131">
        <f t="shared" si="65"/>
        <v>0</v>
      </c>
      <c r="AE52" s="194">
        <f t="shared" si="66"/>
        <v>0</v>
      </c>
      <c r="AF52" s="133" t="e">
        <f t="shared" si="67"/>
        <v>#DIV/0!</v>
      </c>
      <c r="AG52" s="134"/>
      <c r="AH52" s="106"/>
      <c r="AI52" s="106"/>
    </row>
    <row r="53" spans="1:35" ht="51" customHeight="1">
      <c r="A53" s="120" t="s">
        <v>113</v>
      </c>
      <c r="B53" s="121" t="s">
        <v>117</v>
      </c>
      <c r="C53" s="122" t="s">
        <v>162</v>
      </c>
      <c r="D53" s="123" t="s">
        <v>149</v>
      </c>
      <c r="E53" s="127"/>
      <c r="F53" s="128"/>
      <c r="G53" s="129">
        <f t="shared" si="68"/>
        <v>0</v>
      </c>
      <c r="H53" s="127"/>
      <c r="I53" s="128"/>
      <c r="J53" s="148">
        <f t="shared" si="69"/>
        <v>0</v>
      </c>
      <c r="K53" s="127"/>
      <c r="L53" s="128"/>
      <c r="M53" s="129">
        <f t="shared" si="70"/>
        <v>0</v>
      </c>
      <c r="N53" s="127"/>
      <c r="O53" s="128"/>
      <c r="P53" s="148">
        <f t="shared" si="71"/>
        <v>0</v>
      </c>
      <c r="Q53" s="127"/>
      <c r="R53" s="128"/>
      <c r="S53" s="129">
        <f t="shared" si="72"/>
        <v>0</v>
      </c>
      <c r="T53" s="127"/>
      <c r="U53" s="128"/>
      <c r="V53" s="148">
        <f t="shared" si="73"/>
        <v>0</v>
      </c>
      <c r="W53" s="127"/>
      <c r="X53" s="128"/>
      <c r="Y53" s="129">
        <f t="shared" si="74"/>
        <v>0</v>
      </c>
      <c r="Z53" s="127"/>
      <c r="AA53" s="128"/>
      <c r="AB53" s="148">
        <f t="shared" si="75"/>
        <v>0</v>
      </c>
      <c r="AC53" s="130">
        <f t="shared" si="64"/>
        <v>0</v>
      </c>
      <c r="AD53" s="131">
        <f t="shared" si="65"/>
        <v>0</v>
      </c>
      <c r="AE53" s="194">
        <f t="shared" si="66"/>
        <v>0</v>
      </c>
      <c r="AF53" s="133" t="e">
        <f t="shared" si="67"/>
        <v>#DIV/0!</v>
      </c>
      <c r="AG53" s="134"/>
      <c r="AH53" s="106"/>
      <c r="AI53" s="106"/>
    </row>
    <row r="54" spans="1:35" ht="51.75" customHeight="1">
      <c r="A54" s="135" t="s">
        <v>113</v>
      </c>
      <c r="B54" s="136" t="s">
        <v>119</v>
      </c>
      <c r="C54" s="137" t="s">
        <v>163</v>
      </c>
      <c r="D54" s="138" t="s">
        <v>149</v>
      </c>
      <c r="E54" s="139"/>
      <c r="F54" s="140"/>
      <c r="G54" s="141">
        <f t="shared" si="68"/>
        <v>0</v>
      </c>
      <c r="H54" s="153"/>
      <c r="I54" s="154"/>
      <c r="J54" s="156">
        <f t="shared" si="69"/>
        <v>0</v>
      </c>
      <c r="K54" s="139"/>
      <c r="L54" s="140"/>
      <c r="M54" s="141">
        <f t="shared" si="70"/>
        <v>0</v>
      </c>
      <c r="N54" s="153"/>
      <c r="O54" s="154"/>
      <c r="P54" s="156">
        <f t="shared" si="71"/>
        <v>0</v>
      </c>
      <c r="Q54" s="139"/>
      <c r="R54" s="140"/>
      <c r="S54" s="141">
        <f t="shared" si="72"/>
        <v>0</v>
      </c>
      <c r="T54" s="153"/>
      <c r="U54" s="154"/>
      <c r="V54" s="156">
        <f t="shared" si="73"/>
        <v>0</v>
      </c>
      <c r="W54" s="139"/>
      <c r="X54" s="140"/>
      <c r="Y54" s="141">
        <f t="shared" si="74"/>
        <v>0</v>
      </c>
      <c r="Z54" s="153"/>
      <c r="AA54" s="154"/>
      <c r="AB54" s="156">
        <f t="shared" si="75"/>
        <v>0</v>
      </c>
      <c r="AC54" s="142">
        <f t="shared" si="64"/>
        <v>0</v>
      </c>
      <c r="AD54" s="143">
        <f t="shared" si="65"/>
        <v>0</v>
      </c>
      <c r="AE54" s="196">
        <f t="shared" si="66"/>
        <v>0</v>
      </c>
      <c r="AF54" s="133" t="e">
        <f t="shared" si="67"/>
        <v>#DIV/0!</v>
      </c>
      <c r="AG54" s="134"/>
      <c r="AH54" s="106"/>
      <c r="AI54" s="106"/>
    </row>
    <row r="55" spans="1:35" ht="56.25" customHeight="1">
      <c r="A55" s="107" t="s">
        <v>110</v>
      </c>
      <c r="B55" s="108" t="s">
        <v>164</v>
      </c>
      <c r="C55" s="109" t="s">
        <v>165</v>
      </c>
      <c r="D55" s="110"/>
      <c r="E55" s="111">
        <f t="shared" ref="E55:AB55" si="76">SUM(E56:E58)</f>
        <v>0</v>
      </c>
      <c r="F55" s="112">
        <f t="shared" si="76"/>
        <v>0</v>
      </c>
      <c r="G55" s="113">
        <f t="shared" si="76"/>
        <v>0</v>
      </c>
      <c r="H55" s="111">
        <f t="shared" si="76"/>
        <v>0</v>
      </c>
      <c r="I55" s="112">
        <f t="shared" si="76"/>
        <v>0</v>
      </c>
      <c r="J55" s="147">
        <f t="shared" si="76"/>
        <v>0</v>
      </c>
      <c r="K55" s="216">
        <f t="shared" si="76"/>
        <v>0</v>
      </c>
      <c r="L55" s="112">
        <f t="shared" si="76"/>
        <v>0</v>
      </c>
      <c r="M55" s="147">
        <f t="shared" si="76"/>
        <v>0</v>
      </c>
      <c r="N55" s="111">
        <f t="shared" si="76"/>
        <v>0</v>
      </c>
      <c r="O55" s="112">
        <f t="shared" si="76"/>
        <v>0</v>
      </c>
      <c r="P55" s="147">
        <f t="shared" si="76"/>
        <v>0</v>
      </c>
      <c r="Q55" s="216">
        <f t="shared" si="76"/>
        <v>0</v>
      </c>
      <c r="R55" s="112">
        <f t="shared" si="76"/>
        <v>0</v>
      </c>
      <c r="S55" s="147">
        <f t="shared" si="76"/>
        <v>0</v>
      </c>
      <c r="T55" s="111">
        <f t="shared" si="76"/>
        <v>0</v>
      </c>
      <c r="U55" s="112">
        <f t="shared" si="76"/>
        <v>0</v>
      </c>
      <c r="V55" s="147">
        <f t="shared" si="76"/>
        <v>0</v>
      </c>
      <c r="W55" s="216">
        <f t="shared" si="76"/>
        <v>0</v>
      </c>
      <c r="X55" s="112">
        <f t="shared" si="76"/>
        <v>0</v>
      </c>
      <c r="Y55" s="147">
        <f t="shared" si="76"/>
        <v>0</v>
      </c>
      <c r="Z55" s="111">
        <f t="shared" si="76"/>
        <v>0</v>
      </c>
      <c r="AA55" s="112">
        <f t="shared" si="76"/>
        <v>0</v>
      </c>
      <c r="AB55" s="147">
        <f t="shared" si="76"/>
        <v>0</v>
      </c>
      <c r="AC55" s="114">
        <f t="shared" si="64"/>
        <v>0</v>
      </c>
      <c r="AD55" s="115">
        <f t="shared" si="65"/>
        <v>0</v>
      </c>
      <c r="AE55" s="115">
        <f t="shared" si="66"/>
        <v>0</v>
      </c>
      <c r="AF55" s="157" t="e">
        <f t="shared" si="67"/>
        <v>#DIV/0!</v>
      </c>
      <c r="AG55" s="158"/>
      <c r="AH55" s="119"/>
      <c r="AI55" s="119"/>
    </row>
    <row r="56" spans="1:35" ht="45" customHeight="1">
      <c r="A56" s="120" t="s">
        <v>113</v>
      </c>
      <c r="B56" s="121" t="s">
        <v>114</v>
      </c>
      <c r="C56" s="122" t="s">
        <v>166</v>
      </c>
      <c r="D56" s="217"/>
      <c r="E56" s="127"/>
      <c r="F56" s="128"/>
      <c r="G56" s="129">
        <f t="shared" ref="G56:G58" si="77">E56*F56</f>
        <v>0</v>
      </c>
      <c r="H56" s="127"/>
      <c r="I56" s="128"/>
      <c r="J56" s="148">
        <f t="shared" ref="J56:J58" si="78">H56*I56</f>
        <v>0</v>
      </c>
      <c r="K56" s="218"/>
      <c r="L56" s="128"/>
      <c r="M56" s="148">
        <f t="shared" ref="M56:M58" si="79">K56*L56</f>
        <v>0</v>
      </c>
      <c r="N56" s="127"/>
      <c r="O56" s="128"/>
      <c r="P56" s="148">
        <f t="shared" ref="P56:P58" si="80">N56*O56</f>
        <v>0</v>
      </c>
      <c r="Q56" s="218"/>
      <c r="R56" s="128"/>
      <c r="S56" s="148">
        <f t="shared" ref="S56:S58" si="81">Q56*R56</f>
        <v>0</v>
      </c>
      <c r="T56" s="127"/>
      <c r="U56" s="128"/>
      <c r="V56" s="148">
        <f t="shared" ref="V56:V58" si="82">T56*U56</f>
        <v>0</v>
      </c>
      <c r="W56" s="218"/>
      <c r="X56" s="128"/>
      <c r="Y56" s="148">
        <f t="shared" ref="Y56:Y58" si="83">W56*X56</f>
        <v>0</v>
      </c>
      <c r="Z56" s="127"/>
      <c r="AA56" s="128"/>
      <c r="AB56" s="148">
        <f t="shared" ref="AB56:AB58" si="84">Z56*AA56</f>
        <v>0</v>
      </c>
      <c r="AC56" s="130">
        <f t="shared" si="64"/>
        <v>0</v>
      </c>
      <c r="AD56" s="131">
        <f t="shared" si="65"/>
        <v>0</v>
      </c>
      <c r="AE56" s="194">
        <f t="shared" si="66"/>
        <v>0</v>
      </c>
      <c r="AF56" s="133" t="e">
        <f t="shared" si="67"/>
        <v>#DIV/0!</v>
      </c>
      <c r="AG56" s="134"/>
      <c r="AH56" s="106"/>
      <c r="AI56" s="106"/>
    </row>
    <row r="57" spans="1:35" ht="24.75" customHeight="1">
      <c r="A57" s="120" t="s">
        <v>113</v>
      </c>
      <c r="B57" s="121" t="s">
        <v>117</v>
      </c>
      <c r="C57" s="122" t="s">
        <v>167</v>
      </c>
      <c r="D57" s="217"/>
      <c r="E57" s="127"/>
      <c r="F57" s="128"/>
      <c r="G57" s="129">
        <f t="shared" si="77"/>
        <v>0</v>
      </c>
      <c r="H57" s="127"/>
      <c r="I57" s="128"/>
      <c r="J57" s="148">
        <f t="shared" si="78"/>
        <v>0</v>
      </c>
      <c r="K57" s="218"/>
      <c r="L57" s="128"/>
      <c r="M57" s="148">
        <f t="shared" si="79"/>
        <v>0</v>
      </c>
      <c r="N57" s="127"/>
      <c r="O57" s="128"/>
      <c r="P57" s="148">
        <f t="shared" si="80"/>
        <v>0</v>
      </c>
      <c r="Q57" s="218"/>
      <c r="R57" s="128"/>
      <c r="S57" s="148">
        <f t="shared" si="81"/>
        <v>0</v>
      </c>
      <c r="T57" s="127"/>
      <c r="U57" s="128"/>
      <c r="V57" s="148">
        <f t="shared" si="82"/>
        <v>0</v>
      </c>
      <c r="W57" s="218"/>
      <c r="X57" s="128"/>
      <c r="Y57" s="148">
        <f t="shared" si="83"/>
        <v>0</v>
      </c>
      <c r="Z57" s="127"/>
      <c r="AA57" s="128"/>
      <c r="AB57" s="148">
        <f t="shared" si="84"/>
        <v>0</v>
      </c>
      <c r="AC57" s="130">
        <f t="shared" si="64"/>
        <v>0</v>
      </c>
      <c r="AD57" s="131">
        <f t="shared" si="65"/>
        <v>0</v>
      </c>
      <c r="AE57" s="194">
        <f t="shared" si="66"/>
        <v>0</v>
      </c>
      <c r="AF57" s="133" t="e">
        <f t="shared" si="67"/>
        <v>#DIV/0!</v>
      </c>
      <c r="AG57" s="134"/>
      <c r="AH57" s="106"/>
      <c r="AI57" s="106"/>
    </row>
    <row r="58" spans="1:35" ht="21" customHeight="1">
      <c r="A58" s="149" t="s">
        <v>113</v>
      </c>
      <c r="B58" s="150" t="s">
        <v>119</v>
      </c>
      <c r="C58" s="151" t="s">
        <v>168</v>
      </c>
      <c r="D58" s="219"/>
      <c r="E58" s="153"/>
      <c r="F58" s="154"/>
      <c r="G58" s="155">
        <f t="shared" si="77"/>
        <v>0</v>
      </c>
      <c r="H58" s="153"/>
      <c r="I58" s="154"/>
      <c r="J58" s="156">
        <f t="shared" si="78"/>
        <v>0</v>
      </c>
      <c r="K58" s="220"/>
      <c r="L58" s="154"/>
      <c r="M58" s="156">
        <f t="shared" si="79"/>
        <v>0</v>
      </c>
      <c r="N58" s="153"/>
      <c r="O58" s="154"/>
      <c r="P58" s="156">
        <f t="shared" si="80"/>
        <v>0</v>
      </c>
      <c r="Q58" s="220"/>
      <c r="R58" s="154"/>
      <c r="S58" s="156">
        <f t="shared" si="81"/>
        <v>0</v>
      </c>
      <c r="T58" s="153"/>
      <c r="U58" s="154"/>
      <c r="V58" s="156">
        <f t="shared" si="82"/>
        <v>0</v>
      </c>
      <c r="W58" s="220"/>
      <c r="X58" s="154"/>
      <c r="Y58" s="156">
        <f t="shared" si="83"/>
        <v>0</v>
      </c>
      <c r="Z58" s="153"/>
      <c r="AA58" s="154"/>
      <c r="AB58" s="156">
        <f t="shared" si="84"/>
        <v>0</v>
      </c>
      <c r="AC58" s="142">
        <f t="shared" si="64"/>
        <v>0</v>
      </c>
      <c r="AD58" s="143">
        <f t="shared" si="65"/>
        <v>0</v>
      </c>
      <c r="AE58" s="196">
        <f t="shared" si="66"/>
        <v>0</v>
      </c>
      <c r="AF58" s="162" t="e">
        <f t="shared" si="67"/>
        <v>#DIV/0!</v>
      </c>
      <c r="AG58" s="163"/>
      <c r="AH58" s="106"/>
      <c r="AI58" s="106"/>
    </row>
    <row r="59" spans="1:35" ht="15" customHeight="1">
      <c r="A59" s="198" t="s">
        <v>169</v>
      </c>
      <c r="B59" s="199"/>
      <c r="C59" s="200"/>
      <c r="D59" s="201"/>
      <c r="E59" s="202">
        <f t="shared" ref="E59:AB59" si="85">E55+E51</f>
        <v>0</v>
      </c>
      <c r="F59" s="203">
        <f t="shared" si="85"/>
        <v>0</v>
      </c>
      <c r="G59" s="204">
        <f t="shared" si="85"/>
        <v>0</v>
      </c>
      <c r="H59" s="168">
        <f t="shared" si="85"/>
        <v>0</v>
      </c>
      <c r="I59" s="170">
        <f t="shared" si="85"/>
        <v>0</v>
      </c>
      <c r="J59" s="221">
        <f t="shared" si="85"/>
        <v>0</v>
      </c>
      <c r="K59" s="205">
        <f t="shared" si="85"/>
        <v>0</v>
      </c>
      <c r="L59" s="203">
        <f t="shared" si="85"/>
        <v>0</v>
      </c>
      <c r="M59" s="206">
        <f t="shared" si="85"/>
        <v>0</v>
      </c>
      <c r="N59" s="202">
        <f t="shared" si="85"/>
        <v>0</v>
      </c>
      <c r="O59" s="203">
        <f t="shared" si="85"/>
        <v>0</v>
      </c>
      <c r="P59" s="206">
        <f t="shared" si="85"/>
        <v>0</v>
      </c>
      <c r="Q59" s="205">
        <f t="shared" si="85"/>
        <v>0</v>
      </c>
      <c r="R59" s="203">
        <f t="shared" si="85"/>
        <v>0</v>
      </c>
      <c r="S59" s="206">
        <f t="shared" si="85"/>
        <v>0</v>
      </c>
      <c r="T59" s="202">
        <f t="shared" si="85"/>
        <v>0</v>
      </c>
      <c r="U59" s="203">
        <f t="shared" si="85"/>
        <v>0</v>
      </c>
      <c r="V59" s="206">
        <f t="shared" si="85"/>
        <v>0</v>
      </c>
      <c r="W59" s="205">
        <f t="shared" si="85"/>
        <v>0</v>
      </c>
      <c r="X59" s="203">
        <f t="shared" si="85"/>
        <v>0</v>
      </c>
      <c r="Y59" s="206">
        <f t="shared" si="85"/>
        <v>0</v>
      </c>
      <c r="Z59" s="202">
        <f t="shared" si="85"/>
        <v>0</v>
      </c>
      <c r="AA59" s="203">
        <f t="shared" si="85"/>
        <v>0</v>
      </c>
      <c r="AB59" s="206">
        <f t="shared" si="85"/>
        <v>0</v>
      </c>
      <c r="AC59" s="205">
        <f t="shared" ref="AC59:AD59" si="86">AC51+AC55</f>
        <v>0</v>
      </c>
      <c r="AD59" s="207">
        <f t="shared" si="86"/>
        <v>0</v>
      </c>
      <c r="AE59" s="202">
        <f t="shared" si="66"/>
        <v>0</v>
      </c>
      <c r="AF59" s="222" t="e">
        <f t="shared" si="67"/>
        <v>#DIV/0!</v>
      </c>
      <c r="AG59" s="223"/>
      <c r="AH59" s="106"/>
      <c r="AI59" s="106"/>
    </row>
    <row r="60" spans="1:35" ht="15" customHeight="1">
      <c r="A60" s="224" t="s">
        <v>108</v>
      </c>
      <c r="B60" s="225" t="s">
        <v>28</v>
      </c>
      <c r="C60" s="178" t="s">
        <v>170</v>
      </c>
      <c r="D60" s="212"/>
      <c r="E60" s="96"/>
      <c r="F60" s="97"/>
      <c r="G60" s="97"/>
      <c r="H60" s="96"/>
      <c r="I60" s="97"/>
      <c r="J60" s="101"/>
      <c r="K60" s="97"/>
      <c r="L60" s="97"/>
      <c r="M60" s="101"/>
      <c r="N60" s="96"/>
      <c r="O60" s="97"/>
      <c r="P60" s="101"/>
      <c r="Q60" s="97"/>
      <c r="R60" s="97"/>
      <c r="S60" s="101"/>
      <c r="T60" s="96"/>
      <c r="U60" s="97"/>
      <c r="V60" s="101"/>
      <c r="W60" s="97"/>
      <c r="X60" s="97"/>
      <c r="Y60" s="101"/>
      <c r="Z60" s="96"/>
      <c r="AA60" s="97"/>
      <c r="AB60" s="97"/>
      <c r="AC60" s="102"/>
      <c r="AD60" s="103"/>
      <c r="AE60" s="103"/>
      <c r="AF60" s="104"/>
      <c r="AG60" s="105"/>
      <c r="AH60" s="106"/>
      <c r="AI60" s="106"/>
    </row>
    <row r="61" spans="1:35" ht="15" customHeight="1">
      <c r="A61" s="107" t="s">
        <v>110</v>
      </c>
      <c r="B61" s="108" t="s">
        <v>171</v>
      </c>
      <c r="C61" s="183" t="s">
        <v>172</v>
      </c>
      <c r="D61" s="192"/>
      <c r="E61" s="213">
        <f t="shared" ref="E61:AB61" si="87">SUM(E62:E63)</f>
        <v>601.5</v>
      </c>
      <c r="F61" s="214">
        <f t="shared" si="87"/>
        <v>33366.666666666672</v>
      </c>
      <c r="G61" s="215">
        <f t="shared" si="87"/>
        <v>70000</v>
      </c>
      <c r="H61" s="111">
        <f t="shared" si="87"/>
        <v>601.5</v>
      </c>
      <c r="I61" s="112">
        <f t="shared" si="87"/>
        <v>26679.202916666669</v>
      </c>
      <c r="J61" s="147">
        <f t="shared" si="87"/>
        <v>47521.75</v>
      </c>
      <c r="K61" s="226">
        <f t="shared" si="87"/>
        <v>0</v>
      </c>
      <c r="L61" s="214">
        <f t="shared" si="87"/>
        <v>0</v>
      </c>
      <c r="M61" s="227">
        <f t="shared" si="87"/>
        <v>0</v>
      </c>
      <c r="N61" s="213">
        <f t="shared" si="87"/>
        <v>0</v>
      </c>
      <c r="O61" s="214">
        <f t="shared" si="87"/>
        <v>0</v>
      </c>
      <c r="P61" s="227">
        <f t="shared" si="87"/>
        <v>0</v>
      </c>
      <c r="Q61" s="226">
        <f t="shared" si="87"/>
        <v>0</v>
      </c>
      <c r="R61" s="214">
        <f t="shared" si="87"/>
        <v>0</v>
      </c>
      <c r="S61" s="227">
        <f t="shared" si="87"/>
        <v>0</v>
      </c>
      <c r="T61" s="213">
        <f t="shared" si="87"/>
        <v>0</v>
      </c>
      <c r="U61" s="214">
        <f t="shared" si="87"/>
        <v>0</v>
      </c>
      <c r="V61" s="227">
        <f t="shared" si="87"/>
        <v>0</v>
      </c>
      <c r="W61" s="226">
        <f t="shared" si="87"/>
        <v>0</v>
      </c>
      <c r="X61" s="214">
        <f t="shared" si="87"/>
        <v>0</v>
      </c>
      <c r="Y61" s="227">
        <f t="shared" si="87"/>
        <v>0</v>
      </c>
      <c r="Z61" s="213">
        <f t="shared" si="87"/>
        <v>0</v>
      </c>
      <c r="AA61" s="214">
        <f t="shared" si="87"/>
        <v>0</v>
      </c>
      <c r="AB61" s="227">
        <f t="shared" si="87"/>
        <v>0</v>
      </c>
      <c r="AC61" s="114">
        <f t="shared" ref="AC61:AC84" si="88">G61+M61+S61+Y61</f>
        <v>70000</v>
      </c>
      <c r="AD61" s="115">
        <f t="shared" ref="AD61:AD84" si="89">J61+P61+V61+AB61</f>
        <v>47521.75</v>
      </c>
      <c r="AE61" s="115">
        <f t="shared" ref="AE61:AE91" si="90">AC61-AD61</f>
        <v>22478.25</v>
      </c>
      <c r="AF61" s="117">
        <f t="shared" ref="AF61:AF91" si="91">AE61/AC61</f>
        <v>0.32111785714285712</v>
      </c>
      <c r="AG61" s="118"/>
      <c r="AH61" s="119"/>
      <c r="AI61" s="119"/>
    </row>
    <row r="62" spans="1:35" ht="15.75" customHeight="1">
      <c r="A62" s="120" t="s">
        <v>113</v>
      </c>
      <c r="B62" s="121" t="s">
        <v>114</v>
      </c>
      <c r="C62" s="228" t="s">
        <v>173</v>
      </c>
      <c r="D62" s="228" t="s">
        <v>174</v>
      </c>
      <c r="E62" s="228">
        <v>1.5</v>
      </c>
      <c r="F62" s="228">
        <f t="shared" ref="F62:F63" si="92">G62/E62</f>
        <v>33333.333333333336</v>
      </c>
      <c r="G62" s="228">
        <v>50000</v>
      </c>
      <c r="H62" s="229">
        <v>1.5</v>
      </c>
      <c r="I62" s="230">
        <f t="shared" ref="I62:I63" si="93">J62/H62</f>
        <v>26666.666666666668</v>
      </c>
      <c r="J62" s="231">
        <v>40000</v>
      </c>
      <c r="K62" s="218"/>
      <c r="L62" s="230"/>
      <c r="M62" s="148">
        <f t="shared" ref="M62:M63" si="94">K62*L62</f>
        <v>0</v>
      </c>
      <c r="N62" s="127"/>
      <c r="O62" s="230"/>
      <c r="P62" s="148">
        <f t="shared" ref="P62:P63" si="95">N62*O62</f>
        <v>0</v>
      </c>
      <c r="Q62" s="218"/>
      <c r="R62" s="230"/>
      <c r="S62" s="148">
        <f t="shared" ref="S62:S63" si="96">Q62*R62</f>
        <v>0</v>
      </c>
      <c r="T62" s="127"/>
      <c r="U62" s="230"/>
      <c r="V62" s="148">
        <f t="shared" ref="V62:V63" si="97">T62*U62</f>
        <v>0</v>
      </c>
      <c r="W62" s="218"/>
      <c r="X62" s="230"/>
      <c r="Y62" s="148">
        <f t="shared" ref="Y62:Y63" si="98">W62*X62</f>
        <v>0</v>
      </c>
      <c r="Z62" s="127"/>
      <c r="AA62" s="230"/>
      <c r="AB62" s="148">
        <f t="shared" ref="AB62:AB63" si="99">Z62*AA62</f>
        <v>0</v>
      </c>
      <c r="AC62" s="130">
        <f t="shared" si="88"/>
        <v>50000</v>
      </c>
      <c r="AD62" s="131">
        <f t="shared" si="89"/>
        <v>40000</v>
      </c>
      <c r="AE62" s="194">
        <f t="shared" si="90"/>
        <v>10000</v>
      </c>
      <c r="AF62" s="133">
        <f t="shared" si="91"/>
        <v>0.2</v>
      </c>
      <c r="AG62" s="134"/>
      <c r="AH62" s="106"/>
      <c r="AI62" s="106"/>
    </row>
    <row r="63" spans="1:35" ht="49.5" customHeight="1">
      <c r="A63" s="120" t="s">
        <v>113</v>
      </c>
      <c r="B63" s="121" t="s">
        <v>117</v>
      </c>
      <c r="C63" s="228" t="s">
        <v>175</v>
      </c>
      <c r="D63" s="228" t="s">
        <v>176</v>
      </c>
      <c r="E63" s="228">
        <v>600</v>
      </c>
      <c r="F63" s="228">
        <f t="shared" si="92"/>
        <v>33.333333333333336</v>
      </c>
      <c r="G63" s="228">
        <v>20000</v>
      </c>
      <c r="H63" s="229">
        <v>600</v>
      </c>
      <c r="I63" s="230">
        <f t="shared" si="93"/>
        <v>12.536250000000001</v>
      </c>
      <c r="J63" s="231">
        <v>7521.75</v>
      </c>
      <c r="K63" s="218"/>
      <c r="L63" s="230"/>
      <c r="M63" s="148">
        <f t="shared" si="94"/>
        <v>0</v>
      </c>
      <c r="N63" s="127"/>
      <c r="O63" s="230"/>
      <c r="P63" s="148">
        <f t="shared" si="95"/>
        <v>0</v>
      </c>
      <c r="Q63" s="218"/>
      <c r="R63" s="230"/>
      <c r="S63" s="148">
        <f t="shared" si="96"/>
        <v>0</v>
      </c>
      <c r="T63" s="127"/>
      <c r="U63" s="230"/>
      <c r="V63" s="148">
        <f t="shared" si="97"/>
        <v>0</v>
      </c>
      <c r="W63" s="218"/>
      <c r="X63" s="230"/>
      <c r="Y63" s="148">
        <f t="shared" si="98"/>
        <v>0</v>
      </c>
      <c r="Z63" s="127"/>
      <c r="AA63" s="230"/>
      <c r="AB63" s="148">
        <f t="shared" si="99"/>
        <v>0</v>
      </c>
      <c r="AC63" s="130">
        <f t="shared" si="88"/>
        <v>20000</v>
      </c>
      <c r="AD63" s="131">
        <f t="shared" si="89"/>
        <v>7521.75</v>
      </c>
      <c r="AE63" s="194">
        <f t="shared" si="90"/>
        <v>12478.25</v>
      </c>
      <c r="AF63" s="133">
        <f t="shared" si="91"/>
        <v>0.62391249999999998</v>
      </c>
      <c r="AG63" s="134"/>
      <c r="AH63" s="106"/>
      <c r="AI63" s="106"/>
    </row>
    <row r="64" spans="1:35" ht="27.75" customHeight="1">
      <c r="A64" s="107" t="s">
        <v>110</v>
      </c>
      <c r="B64" s="108" t="s">
        <v>177</v>
      </c>
      <c r="C64" s="109" t="s">
        <v>178</v>
      </c>
      <c r="D64" s="110"/>
      <c r="E64" s="111">
        <f t="shared" ref="E64:AB64" si="100">SUM(E65:E68)</f>
        <v>23</v>
      </c>
      <c r="F64" s="112">
        <f t="shared" si="100"/>
        <v>62000</v>
      </c>
      <c r="G64" s="113">
        <f t="shared" si="100"/>
        <v>280000</v>
      </c>
      <c r="H64" s="111">
        <f t="shared" si="100"/>
        <v>23</v>
      </c>
      <c r="I64" s="112">
        <f t="shared" si="100"/>
        <v>62000</v>
      </c>
      <c r="J64" s="147">
        <f t="shared" si="100"/>
        <v>280000</v>
      </c>
      <c r="K64" s="216">
        <f t="shared" si="100"/>
        <v>0</v>
      </c>
      <c r="L64" s="112">
        <f t="shared" si="100"/>
        <v>0</v>
      </c>
      <c r="M64" s="147">
        <f t="shared" si="100"/>
        <v>0</v>
      </c>
      <c r="N64" s="111">
        <f t="shared" si="100"/>
        <v>0</v>
      </c>
      <c r="O64" s="112">
        <f t="shared" si="100"/>
        <v>0</v>
      </c>
      <c r="P64" s="147">
        <f t="shared" si="100"/>
        <v>0</v>
      </c>
      <c r="Q64" s="216">
        <f t="shared" si="100"/>
        <v>0</v>
      </c>
      <c r="R64" s="112">
        <f t="shared" si="100"/>
        <v>0</v>
      </c>
      <c r="S64" s="147">
        <f t="shared" si="100"/>
        <v>0</v>
      </c>
      <c r="T64" s="111">
        <f t="shared" si="100"/>
        <v>0</v>
      </c>
      <c r="U64" s="112">
        <f t="shared" si="100"/>
        <v>0</v>
      </c>
      <c r="V64" s="147">
        <f t="shared" si="100"/>
        <v>0</v>
      </c>
      <c r="W64" s="216">
        <f t="shared" si="100"/>
        <v>0</v>
      </c>
      <c r="X64" s="112">
        <f t="shared" si="100"/>
        <v>0</v>
      </c>
      <c r="Y64" s="147">
        <f t="shared" si="100"/>
        <v>0</v>
      </c>
      <c r="Z64" s="111">
        <f t="shared" si="100"/>
        <v>0</v>
      </c>
      <c r="AA64" s="112">
        <f t="shared" si="100"/>
        <v>0</v>
      </c>
      <c r="AB64" s="147">
        <f t="shared" si="100"/>
        <v>0</v>
      </c>
      <c r="AC64" s="114">
        <f t="shared" si="88"/>
        <v>280000</v>
      </c>
      <c r="AD64" s="115">
        <f t="shared" si="89"/>
        <v>280000</v>
      </c>
      <c r="AE64" s="115">
        <f t="shared" si="90"/>
        <v>0</v>
      </c>
      <c r="AF64" s="157">
        <f t="shared" si="91"/>
        <v>0</v>
      </c>
      <c r="AG64" s="158"/>
      <c r="AH64" s="119"/>
      <c r="AI64" s="119"/>
    </row>
    <row r="65" spans="1:35" ht="51" customHeight="1">
      <c r="A65" s="120" t="s">
        <v>113</v>
      </c>
      <c r="B65" s="121" t="s">
        <v>114</v>
      </c>
      <c r="C65" s="232" t="s">
        <v>179</v>
      </c>
      <c r="D65" s="123" t="s">
        <v>180</v>
      </c>
      <c r="E65" s="124">
        <v>3</v>
      </c>
      <c r="F65" s="125">
        <f t="shared" ref="F65:F66" si="101">G65/E65</f>
        <v>20000</v>
      </c>
      <c r="G65" s="126">
        <v>60000</v>
      </c>
      <c r="H65" s="127">
        <v>3</v>
      </c>
      <c r="I65" s="128">
        <v>20000</v>
      </c>
      <c r="J65" s="148">
        <f t="shared" ref="J65:J68" si="102">H65*I65</f>
        <v>60000</v>
      </c>
      <c r="K65" s="218"/>
      <c r="L65" s="128"/>
      <c r="M65" s="148">
        <f t="shared" ref="M65:M68" si="103">K65*L65</f>
        <v>0</v>
      </c>
      <c r="N65" s="127"/>
      <c r="O65" s="128"/>
      <c r="P65" s="148">
        <f t="shared" ref="P65:P68" si="104">N65*O65</f>
        <v>0</v>
      </c>
      <c r="Q65" s="218"/>
      <c r="R65" s="128"/>
      <c r="S65" s="148">
        <f t="shared" ref="S65:S66" si="105">Q65*R65</f>
        <v>0</v>
      </c>
      <c r="T65" s="127"/>
      <c r="U65" s="128"/>
      <c r="V65" s="148">
        <f t="shared" ref="V65:V66" si="106">T65*U65</f>
        <v>0</v>
      </c>
      <c r="W65" s="218"/>
      <c r="X65" s="128"/>
      <c r="Y65" s="148">
        <f t="shared" ref="Y65:Y66" si="107">W65*X65</f>
        <v>0</v>
      </c>
      <c r="Z65" s="127"/>
      <c r="AA65" s="128"/>
      <c r="AB65" s="148">
        <f t="shared" ref="AB65:AB66" si="108">Z65*AA65</f>
        <v>0</v>
      </c>
      <c r="AC65" s="130">
        <f t="shared" si="88"/>
        <v>60000</v>
      </c>
      <c r="AD65" s="131">
        <f t="shared" si="89"/>
        <v>60000</v>
      </c>
      <c r="AE65" s="194">
        <f t="shared" si="90"/>
        <v>0</v>
      </c>
      <c r="AF65" s="133">
        <f t="shared" si="91"/>
        <v>0</v>
      </c>
      <c r="AG65" s="134"/>
      <c r="AH65" s="106"/>
      <c r="AI65" s="106"/>
    </row>
    <row r="66" spans="1:35" ht="30" customHeight="1">
      <c r="A66" s="120" t="s">
        <v>113</v>
      </c>
      <c r="B66" s="121" t="s">
        <v>117</v>
      </c>
      <c r="C66" s="232" t="s">
        <v>181</v>
      </c>
      <c r="D66" s="123" t="s">
        <v>149</v>
      </c>
      <c r="E66" s="124">
        <v>5</v>
      </c>
      <c r="F66" s="125">
        <f t="shared" si="101"/>
        <v>36000</v>
      </c>
      <c r="G66" s="126">
        <v>180000</v>
      </c>
      <c r="H66" s="127">
        <v>5</v>
      </c>
      <c r="I66" s="128">
        <v>36000</v>
      </c>
      <c r="J66" s="148">
        <f t="shared" si="102"/>
        <v>180000</v>
      </c>
      <c r="K66" s="218"/>
      <c r="L66" s="128"/>
      <c r="M66" s="148">
        <f t="shared" si="103"/>
        <v>0</v>
      </c>
      <c r="N66" s="127"/>
      <c r="O66" s="128"/>
      <c r="P66" s="148">
        <f t="shared" si="104"/>
        <v>0</v>
      </c>
      <c r="Q66" s="218"/>
      <c r="R66" s="128"/>
      <c r="S66" s="148">
        <f t="shared" si="105"/>
        <v>0</v>
      </c>
      <c r="T66" s="127"/>
      <c r="U66" s="128"/>
      <c r="V66" s="148">
        <f t="shared" si="106"/>
        <v>0</v>
      </c>
      <c r="W66" s="218"/>
      <c r="X66" s="128"/>
      <c r="Y66" s="148">
        <f t="shared" si="107"/>
        <v>0</v>
      </c>
      <c r="Z66" s="127"/>
      <c r="AA66" s="128"/>
      <c r="AB66" s="148">
        <f t="shared" si="108"/>
        <v>0</v>
      </c>
      <c r="AC66" s="130">
        <f t="shared" si="88"/>
        <v>180000</v>
      </c>
      <c r="AD66" s="131">
        <f t="shared" si="89"/>
        <v>180000</v>
      </c>
      <c r="AE66" s="194">
        <f t="shared" si="90"/>
        <v>0</v>
      </c>
      <c r="AF66" s="133">
        <f t="shared" si="91"/>
        <v>0</v>
      </c>
      <c r="AG66" s="134"/>
      <c r="AH66" s="106"/>
      <c r="AI66" s="106"/>
    </row>
    <row r="67" spans="1:35" ht="30" customHeight="1">
      <c r="A67" s="120" t="s">
        <v>113</v>
      </c>
      <c r="B67" s="121" t="s">
        <v>119</v>
      </c>
      <c r="C67" s="122" t="s">
        <v>182</v>
      </c>
      <c r="D67" s="123" t="s">
        <v>149</v>
      </c>
      <c r="E67" s="124">
        <v>5</v>
      </c>
      <c r="F67" s="125">
        <v>4000</v>
      </c>
      <c r="G67" s="126">
        <f t="shared" ref="G67:G68" si="109">E67*F67</f>
        <v>20000</v>
      </c>
      <c r="H67" s="139">
        <v>5</v>
      </c>
      <c r="I67" s="140">
        <v>4000</v>
      </c>
      <c r="J67" s="148">
        <f t="shared" si="102"/>
        <v>20000</v>
      </c>
      <c r="K67" s="233"/>
      <c r="L67" s="140"/>
      <c r="M67" s="148">
        <f t="shared" si="103"/>
        <v>0</v>
      </c>
      <c r="N67" s="139"/>
      <c r="O67" s="140"/>
      <c r="P67" s="148">
        <f t="shared" si="104"/>
        <v>0</v>
      </c>
      <c r="Q67" s="233"/>
      <c r="R67" s="140"/>
      <c r="S67" s="234"/>
      <c r="T67" s="139"/>
      <c r="U67" s="140"/>
      <c r="V67" s="234"/>
      <c r="W67" s="233"/>
      <c r="X67" s="140"/>
      <c r="Y67" s="234"/>
      <c r="Z67" s="139"/>
      <c r="AA67" s="140"/>
      <c r="AB67" s="234"/>
      <c r="AC67" s="130">
        <f t="shared" si="88"/>
        <v>20000</v>
      </c>
      <c r="AD67" s="131">
        <f t="shared" si="89"/>
        <v>20000</v>
      </c>
      <c r="AE67" s="194">
        <f t="shared" si="90"/>
        <v>0</v>
      </c>
      <c r="AF67" s="133">
        <f t="shared" si="91"/>
        <v>0</v>
      </c>
      <c r="AG67" s="134"/>
      <c r="AH67" s="106"/>
      <c r="AI67" s="106"/>
    </row>
    <row r="68" spans="1:35" ht="45" customHeight="1">
      <c r="A68" s="135" t="s">
        <v>113</v>
      </c>
      <c r="B68" s="150" t="s">
        <v>127</v>
      </c>
      <c r="C68" s="232" t="s">
        <v>183</v>
      </c>
      <c r="D68" s="138" t="s">
        <v>184</v>
      </c>
      <c r="E68" s="235">
        <v>10</v>
      </c>
      <c r="F68" s="236">
        <v>2000</v>
      </c>
      <c r="G68" s="237">
        <f t="shared" si="109"/>
        <v>20000</v>
      </c>
      <c r="H68" s="153">
        <v>10</v>
      </c>
      <c r="I68" s="154">
        <v>2000</v>
      </c>
      <c r="J68" s="156">
        <f t="shared" si="102"/>
        <v>20000</v>
      </c>
      <c r="K68" s="233"/>
      <c r="L68" s="140"/>
      <c r="M68" s="234">
        <f t="shared" si="103"/>
        <v>0</v>
      </c>
      <c r="N68" s="139"/>
      <c r="O68" s="140"/>
      <c r="P68" s="234">
        <f t="shared" si="104"/>
        <v>0</v>
      </c>
      <c r="Q68" s="233"/>
      <c r="R68" s="140"/>
      <c r="S68" s="234">
        <f>Q68*R68</f>
        <v>0</v>
      </c>
      <c r="T68" s="139"/>
      <c r="U68" s="140"/>
      <c r="V68" s="234">
        <f>T68*U68</f>
        <v>0</v>
      </c>
      <c r="W68" s="233"/>
      <c r="X68" s="140"/>
      <c r="Y68" s="234">
        <f>W68*X68</f>
        <v>0</v>
      </c>
      <c r="Z68" s="139"/>
      <c r="AA68" s="140"/>
      <c r="AB68" s="234">
        <f>Z68*AA68</f>
        <v>0</v>
      </c>
      <c r="AC68" s="142">
        <f t="shared" si="88"/>
        <v>20000</v>
      </c>
      <c r="AD68" s="143">
        <f t="shared" si="89"/>
        <v>20000</v>
      </c>
      <c r="AE68" s="196">
        <f t="shared" si="90"/>
        <v>0</v>
      </c>
      <c r="AF68" s="133">
        <f t="shared" si="91"/>
        <v>0</v>
      </c>
      <c r="AG68" s="134"/>
      <c r="AH68" s="106"/>
      <c r="AI68" s="106"/>
    </row>
    <row r="69" spans="1:35" ht="15" customHeight="1">
      <c r="A69" s="107" t="s">
        <v>110</v>
      </c>
      <c r="B69" s="108" t="s">
        <v>185</v>
      </c>
      <c r="C69" s="109" t="s">
        <v>186</v>
      </c>
      <c r="D69" s="110"/>
      <c r="E69" s="111">
        <f t="shared" ref="E69:AB69" si="110">SUM(E70:E72)</f>
        <v>0</v>
      </c>
      <c r="F69" s="112">
        <f t="shared" si="110"/>
        <v>0</v>
      </c>
      <c r="G69" s="113">
        <f t="shared" si="110"/>
        <v>0</v>
      </c>
      <c r="H69" s="111">
        <f t="shared" si="110"/>
        <v>0</v>
      </c>
      <c r="I69" s="112">
        <f t="shared" si="110"/>
        <v>0</v>
      </c>
      <c r="J69" s="147">
        <f t="shared" si="110"/>
        <v>0</v>
      </c>
      <c r="K69" s="216">
        <f t="shared" si="110"/>
        <v>0</v>
      </c>
      <c r="L69" s="112">
        <f t="shared" si="110"/>
        <v>0</v>
      </c>
      <c r="M69" s="147">
        <f t="shared" si="110"/>
        <v>0</v>
      </c>
      <c r="N69" s="111">
        <f t="shared" si="110"/>
        <v>0</v>
      </c>
      <c r="O69" s="112">
        <f t="shared" si="110"/>
        <v>0</v>
      </c>
      <c r="P69" s="147">
        <f t="shared" si="110"/>
        <v>0</v>
      </c>
      <c r="Q69" s="216">
        <f t="shared" si="110"/>
        <v>0</v>
      </c>
      <c r="R69" s="112">
        <f t="shared" si="110"/>
        <v>0</v>
      </c>
      <c r="S69" s="147">
        <f t="shared" si="110"/>
        <v>0</v>
      </c>
      <c r="T69" s="111">
        <f t="shared" si="110"/>
        <v>0</v>
      </c>
      <c r="U69" s="112">
        <f t="shared" si="110"/>
        <v>0</v>
      </c>
      <c r="V69" s="147">
        <f t="shared" si="110"/>
        <v>0</v>
      </c>
      <c r="W69" s="216">
        <f t="shared" si="110"/>
        <v>0</v>
      </c>
      <c r="X69" s="112">
        <f t="shared" si="110"/>
        <v>0</v>
      </c>
      <c r="Y69" s="147">
        <f t="shared" si="110"/>
        <v>0</v>
      </c>
      <c r="Z69" s="111">
        <f t="shared" si="110"/>
        <v>0</v>
      </c>
      <c r="AA69" s="112">
        <f t="shared" si="110"/>
        <v>0</v>
      </c>
      <c r="AB69" s="147">
        <f t="shared" si="110"/>
        <v>0</v>
      </c>
      <c r="AC69" s="114">
        <f t="shared" si="88"/>
        <v>0</v>
      </c>
      <c r="AD69" s="115">
        <f t="shared" si="89"/>
        <v>0</v>
      </c>
      <c r="AE69" s="115">
        <f t="shared" si="90"/>
        <v>0</v>
      </c>
      <c r="AF69" s="157" t="e">
        <f t="shared" si="91"/>
        <v>#DIV/0!</v>
      </c>
      <c r="AG69" s="158"/>
      <c r="AH69" s="119"/>
      <c r="AI69" s="119"/>
    </row>
    <row r="70" spans="1:35" ht="41.25" customHeight="1">
      <c r="A70" s="120" t="s">
        <v>113</v>
      </c>
      <c r="B70" s="121" t="s">
        <v>114</v>
      </c>
      <c r="C70" s="232" t="s">
        <v>187</v>
      </c>
      <c r="D70" s="123" t="s">
        <v>188</v>
      </c>
      <c r="E70" s="127"/>
      <c r="F70" s="128"/>
      <c r="G70" s="129">
        <f t="shared" ref="G70:G72" si="111">E70*F70</f>
        <v>0</v>
      </c>
      <c r="H70" s="127"/>
      <c r="I70" s="128"/>
      <c r="J70" s="148">
        <f t="shared" ref="J70:J72" si="112">H70*I70</f>
        <v>0</v>
      </c>
      <c r="K70" s="218"/>
      <c r="L70" s="128"/>
      <c r="M70" s="148">
        <f t="shared" ref="M70:M72" si="113">K70*L70</f>
        <v>0</v>
      </c>
      <c r="N70" s="127"/>
      <c r="O70" s="128"/>
      <c r="P70" s="148">
        <f t="shared" ref="P70:P72" si="114">N70*O70</f>
        <v>0</v>
      </c>
      <c r="Q70" s="218"/>
      <c r="R70" s="128"/>
      <c r="S70" s="148">
        <f t="shared" ref="S70:S72" si="115">Q70*R70</f>
        <v>0</v>
      </c>
      <c r="T70" s="127"/>
      <c r="U70" s="128"/>
      <c r="V70" s="148">
        <f t="shared" ref="V70:V72" si="116">T70*U70</f>
        <v>0</v>
      </c>
      <c r="W70" s="218"/>
      <c r="X70" s="128"/>
      <c r="Y70" s="148">
        <f t="shared" ref="Y70:Y72" si="117">W70*X70</f>
        <v>0</v>
      </c>
      <c r="Z70" s="127"/>
      <c r="AA70" s="128"/>
      <c r="AB70" s="148">
        <f t="shared" ref="AB70:AB72" si="118">Z70*AA70</f>
        <v>0</v>
      </c>
      <c r="AC70" s="130">
        <f t="shared" si="88"/>
        <v>0</v>
      </c>
      <c r="AD70" s="131">
        <f t="shared" si="89"/>
        <v>0</v>
      </c>
      <c r="AE70" s="194">
        <f t="shared" si="90"/>
        <v>0</v>
      </c>
      <c r="AF70" s="133" t="e">
        <f t="shared" si="91"/>
        <v>#DIV/0!</v>
      </c>
      <c r="AG70" s="134"/>
      <c r="AH70" s="106"/>
      <c r="AI70" s="106"/>
    </row>
    <row r="71" spans="1:35" ht="41.25" customHeight="1">
      <c r="A71" s="120" t="s">
        <v>113</v>
      </c>
      <c r="B71" s="121" t="s">
        <v>117</v>
      </c>
      <c r="C71" s="232" t="s">
        <v>189</v>
      </c>
      <c r="D71" s="123" t="s">
        <v>188</v>
      </c>
      <c r="E71" s="127"/>
      <c r="F71" s="128"/>
      <c r="G71" s="129">
        <f t="shared" si="111"/>
        <v>0</v>
      </c>
      <c r="H71" s="127"/>
      <c r="I71" s="128"/>
      <c r="J71" s="148">
        <f t="shared" si="112"/>
        <v>0</v>
      </c>
      <c r="K71" s="218"/>
      <c r="L71" s="128"/>
      <c r="M71" s="148">
        <f t="shared" si="113"/>
        <v>0</v>
      </c>
      <c r="N71" s="127"/>
      <c r="O71" s="128"/>
      <c r="P71" s="148">
        <f t="shared" si="114"/>
        <v>0</v>
      </c>
      <c r="Q71" s="218"/>
      <c r="R71" s="128"/>
      <c r="S71" s="148">
        <f t="shared" si="115"/>
        <v>0</v>
      </c>
      <c r="T71" s="127"/>
      <c r="U71" s="128"/>
      <c r="V71" s="148">
        <f t="shared" si="116"/>
        <v>0</v>
      </c>
      <c r="W71" s="218"/>
      <c r="X71" s="128"/>
      <c r="Y71" s="148">
        <f t="shared" si="117"/>
        <v>0</v>
      </c>
      <c r="Z71" s="127"/>
      <c r="AA71" s="128"/>
      <c r="AB71" s="148">
        <f t="shared" si="118"/>
        <v>0</v>
      </c>
      <c r="AC71" s="130">
        <f t="shared" si="88"/>
        <v>0</v>
      </c>
      <c r="AD71" s="131">
        <f t="shared" si="89"/>
        <v>0</v>
      </c>
      <c r="AE71" s="194">
        <f t="shared" si="90"/>
        <v>0</v>
      </c>
      <c r="AF71" s="133" t="e">
        <f t="shared" si="91"/>
        <v>#DIV/0!</v>
      </c>
      <c r="AG71" s="134"/>
      <c r="AH71" s="106"/>
      <c r="AI71" s="106"/>
    </row>
    <row r="72" spans="1:35" ht="40.5" customHeight="1">
      <c r="A72" s="135" t="s">
        <v>113</v>
      </c>
      <c r="B72" s="150" t="s">
        <v>119</v>
      </c>
      <c r="C72" s="238" t="s">
        <v>190</v>
      </c>
      <c r="D72" s="138" t="s">
        <v>188</v>
      </c>
      <c r="E72" s="139"/>
      <c r="F72" s="140"/>
      <c r="G72" s="141">
        <f t="shared" si="111"/>
        <v>0</v>
      </c>
      <c r="H72" s="153"/>
      <c r="I72" s="154"/>
      <c r="J72" s="156">
        <f t="shared" si="112"/>
        <v>0</v>
      </c>
      <c r="K72" s="233"/>
      <c r="L72" s="140"/>
      <c r="M72" s="234">
        <f t="shared" si="113"/>
        <v>0</v>
      </c>
      <c r="N72" s="139"/>
      <c r="O72" s="140"/>
      <c r="P72" s="234">
        <f t="shared" si="114"/>
        <v>0</v>
      </c>
      <c r="Q72" s="233"/>
      <c r="R72" s="140"/>
      <c r="S72" s="234">
        <f t="shared" si="115"/>
        <v>0</v>
      </c>
      <c r="T72" s="139"/>
      <c r="U72" s="140"/>
      <c r="V72" s="234">
        <f t="shared" si="116"/>
        <v>0</v>
      </c>
      <c r="W72" s="233"/>
      <c r="X72" s="140"/>
      <c r="Y72" s="234">
        <f t="shared" si="117"/>
        <v>0</v>
      </c>
      <c r="Z72" s="139"/>
      <c r="AA72" s="140"/>
      <c r="AB72" s="234">
        <f t="shared" si="118"/>
        <v>0</v>
      </c>
      <c r="AC72" s="142">
        <f t="shared" si="88"/>
        <v>0</v>
      </c>
      <c r="AD72" s="143">
        <f t="shared" si="89"/>
        <v>0</v>
      </c>
      <c r="AE72" s="196">
        <f t="shared" si="90"/>
        <v>0</v>
      </c>
      <c r="AF72" s="133" t="e">
        <f t="shared" si="91"/>
        <v>#DIV/0!</v>
      </c>
      <c r="AG72" s="134"/>
      <c r="AH72" s="106"/>
      <c r="AI72" s="106"/>
    </row>
    <row r="73" spans="1:35" ht="30.75" customHeight="1">
      <c r="A73" s="107" t="s">
        <v>110</v>
      </c>
      <c r="B73" s="108" t="s">
        <v>191</v>
      </c>
      <c r="C73" s="109" t="s">
        <v>192</v>
      </c>
      <c r="D73" s="110"/>
      <c r="E73" s="111">
        <f t="shared" ref="E73:AB73" si="119">SUM(E74:E78)</f>
        <v>15</v>
      </c>
      <c r="F73" s="112">
        <f t="shared" si="119"/>
        <v>243333.33333333334</v>
      </c>
      <c r="G73" s="113">
        <f t="shared" si="119"/>
        <v>730000</v>
      </c>
      <c r="H73" s="111">
        <f t="shared" si="119"/>
        <v>15</v>
      </c>
      <c r="I73" s="112">
        <f t="shared" si="119"/>
        <v>243333.33333333334</v>
      </c>
      <c r="J73" s="147">
        <f t="shared" si="119"/>
        <v>730000</v>
      </c>
      <c r="K73" s="216">
        <f t="shared" si="119"/>
        <v>0</v>
      </c>
      <c r="L73" s="112">
        <f t="shared" si="119"/>
        <v>0</v>
      </c>
      <c r="M73" s="147">
        <f t="shared" si="119"/>
        <v>0</v>
      </c>
      <c r="N73" s="111">
        <f t="shared" si="119"/>
        <v>0</v>
      </c>
      <c r="O73" s="112">
        <f t="shared" si="119"/>
        <v>0</v>
      </c>
      <c r="P73" s="147">
        <f t="shared" si="119"/>
        <v>0</v>
      </c>
      <c r="Q73" s="216">
        <f t="shared" si="119"/>
        <v>0</v>
      </c>
      <c r="R73" s="112">
        <f t="shared" si="119"/>
        <v>0</v>
      </c>
      <c r="S73" s="147">
        <f t="shared" si="119"/>
        <v>0</v>
      </c>
      <c r="T73" s="111">
        <f t="shared" si="119"/>
        <v>0</v>
      </c>
      <c r="U73" s="112">
        <f t="shared" si="119"/>
        <v>0</v>
      </c>
      <c r="V73" s="147">
        <f t="shared" si="119"/>
        <v>0</v>
      </c>
      <c r="W73" s="216">
        <f t="shared" si="119"/>
        <v>0</v>
      </c>
      <c r="X73" s="112">
        <f t="shared" si="119"/>
        <v>0</v>
      </c>
      <c r="Y73" s="147">
        <f t="shared" si="119"/>
        <v>0</v>
      </c>
      <c r="Z73" s="111">
        <f t="shared" si="119"/>
        <v>0</v>
      </c>
      <c r="AA73" s="112">
        <f t="shared" si="119"/>
        <v>0</v>
      </c>
      <c r="AB73" s="147">
        <f t="shared" si="119"/>
        <v>0</v>
      </c>
      <c r="AC73" s="114">
        <f t="shared" si="88"/>
        <v>730000</v>
      </c>
      <c r="AD73" s="115">
        <f t="shared" si="89"/>
        <v>730000</v>
      </c>
      <c r="AE73" s="115">
        <f t="shared" si="90"/>
        <v>0</v>
      </c>
      <c r="AF73" s="157">
        <f t="shared" si="91"/>
        <v>0</v>
      </c>
      <c r="AG73" s="158"/>
      <c r="AH73" s="119"/>
      <c r="AI73" s="119"/>
    </row>
    <row r="74" spans="1:35" ht="66.75" customHeight="1">
      <c r="A74" s="239" t="s">
        <v>113</v>
      </c>
      <c r="B74" s="121" t="s">
        <v>114</v>
      </c>
      <c r="C74" s="228" t="s">
        <v>193</v>
      </c>
      <c r="D74" s="125" t="s">
        <v>194</v>
      </c>
      <c r="E74" s="125">
        <v>3</v>
      </c>
      <c r="F74" s="125">
        <f>G74/E74</f>
        <v>80000</v>
      </c>
      <c r="G74" s="125">
        <v>240000</v>
      </c>
      <c r="H74" s="127">
        <v>3</v>
      </c>
      <c r="I74" s="128">
        <v>80000</v>
      </c>
      <c r="J74" s="148">
        <f t="shared" ref="J74:J75" si="120">H74*I74</f>
        <v>240000</v>
      </c>
      <c r="K74" s="218"/>
      <c r="L74" s="128"/>
      <c r="M74" s="148">
        <f t="shared" ref="M74:M78" si="121">K74*L74</f>
        <v>0</v>
      </c>
      <c r="N74" s="127"/>
      <c r="O74" s="128"/>
      <c r="P74" s="148">
        <f t="shared" ref="P74:P78" si="122">N74*O74</f>
        <v>0</v>
      </c>
      <c r="Q74" s="218"/>
      <c r="R74" s="128"/>
      <c r="S74" s="148">
        <f>Q74*R74</f>
        <v>0</v>
      </c>
      <c r="T74" s="127"/>
      <c r="U74" s="128"/>
      <c r="V74" s="148">
        <f>T74*U74</f>
        <v>0</v>
      </c>
      <c r="W74" s="218"/>
      <c r="X74" s="128"/>
      <c r="Y74" s="148">
        <f>W74*X74</f>
        <v>0</v>
      </c>
      <c r="Z74" s="127"/>
      <c r="AA74" s="128"/>
      <c r="AB74" s="148">
        <f>Z74*AA74</f>
        <v>0</v>
      </c>
      <c r="AC74" s="130">
        <f t="shared" si="88"/>
        <v>240000</v>
      </c>
      <c r="AD74" s="131">
        <f t="shared" si="89"/>
        <v>240000</v>
      </c>
      <c r="AE74" s="194">
        <f t="shared" si="90"/>
        <v>0</v>
      </c>
      <c r="AF74" s="133">
        <f t="shared" si="91"/>
        <v>0</v>
      </c>
      <c r="AG74" s="134"/>
      <c r="AH74" s="106"/>
      <c r="AI74" s="106"/>
    </row>
    <row r="75" spans="1:35" ht="64.5" customHeight="1">
      <c r="A75" s="239" t="s">
        <v>113</v>
      </c>
      <c r="B75" s="121" t="s">
        <v>117</v>
      </c>
      <c r="C75" s="228" t="s">
        <v>195</v>
      </c>
      <c r="D75" s="125" t="s">
        <v>194</v>
      </c>
      <c r="E75" s="125">
        <v>3</v>
      </c>
      <c r="F75" s="125">
        <v>70000</v>
      </c>
      <c r="G75" s="125">
        <v>210000</v>
      </c>
      <c r="H75" s="127">
        <v>3</v>
      </c>
      <c r="I75" s="128">
        <v>70000</v>
      </c>
      <c r="J75" s="148">
        <f t="shared" si="120"/>
        <v>210000</v>
      </c>
      <c r="K75" s="218"/>
      <c r="L75" s="128"/>
      <c r="M75" s="148">
        <f t="shared" si="121"/>
        <v>0</v>
      </c>
      <c r="N75" s="127"/>
      <c r="O75" s="128"/>
      <c r="P75" s="148">
        <f t="shared" si="122"/>
        <v>0</v>
      </c>
      <c r="Q75" s="218"/>
      <c r="R75" s="128"/>
      <c r="S75" s="148"/>
      <c r="T75" s="127"/>
      <c r="U75" s="128"/>
      <c r="V75" s="148"/>
      <c r="W75" s="218"/>
      <c r="X75" s="128"/>
      <c r="Y75" s="148"/>
      <c r="Z75" s="127"/>
      <c r="AA75" s="128"/>
      <c r="AB75" s="148"/>
      <c r="AC75" s="130">
        <f t="shared" si="88"/>
        <v>210000</v>
      </c>
      <c r="AD75" s="131">
        <f t="shared" si="89"/>
        <v>210000</v>
      </c>
      <c r="AE75" s="194">
        <f t="shared" si="90"/>
        <v>0</v>
      </c>
      <c r="AF75" s="133">
        <f t="shared" si="91"/>
        <v>0</v>
      </c>
      <c r="AG75" s="134"/>
      <c r="AH75" s="106"/>
      <c r="AI75" s="106"/>
    </row>
    <row r="76" spans="1:35" ht="30" customHeight="1">
      <c r="A76" s="240" t="s">
        <v>113</v>
      </c>
      <c r="B76" s="241" t="s">
        <v>119</v>
      </c>
      <c r="C76" s="242" t="s">
        <v>196</v>
      </c>
      <c r="D76" s="243" t="s">
        <v>194</v>
      </c>
      <c r="E76" s="244">
        <v>3</v>
      </c>
      <c r="F76" s="245">
        <f t="shared" ref="F76:F78" si="123">G76/E76</f>
        <v>33333.333333333336</v>
      </c>
      <c r="G76" s="246">
        <v>100000</v>
      </c>
      <c r="H76" s="127">
        <v>3</v>
      </c>
      <c r="I76" s="128">
        <f t="shared" ref="I76:I78" si="124">J76/H76</f>
        <v>33333.333333333336</v>
      </c>
      <c r="J76" s="148">
        <v>100000</v>
      </c>
      <c r="K76" s="218"/>
      <c r="L76" s="128"/>
      <c r="M76" s="148">
        <f t="shared" si="121"/>
        <v>0</v>
      </c>
      <c r="N76" s="127"/>
      <c r="O76" s="128"/>
      <c r="P76" s="148">
        <f t="shared" si="122"/>
        <v>0</v>
      </c>
      <c r="Q76" s="218"/>
      <c r="R76" s="128"/>
      <c r="S76" s="148"/>
      <c r="T76" s="127"/>
      <c r="U76" s="128"/>
      <c r="V76" s="148"/>
      <c r="W76" s="218"/>
      <c r="X76" s="128"/>
      <c r="Y76" s="148"/>
      <c r="Z76" s="127"/>
      <c r="AA76" s="128"/>
      <c r="AB76" s="148"/>
      <c r="AC76" s="130">
        <f t="shared" si="88"/>
        <v>100000</v>
      </c>
      <c r="AD76" s="131">
        <f t="shared" si="89"/>
        <v>100000</v>
      </c>
      <c r="AE76" s="194">
        <f t="shared" si="90"/>
        <v>0</v>
      </c>
      <c r="AF76" s="133">
        <f t="shared" si="91"/>
        <v>0</v>
      </c>
      <c r="AG76" s="134"/>
      <c r="AH76" s="106"/>
      <c r="AI76" s="106"/>
    </row>
    <row r="77" spans="1:35" ht="30" customHeight="1">
      <c r="A77" s="240" t="s">
        <v>113</v>
      </c>
      <c r="B77" s="136" t="s">
        <v>127</v>
      </c>
      <c r="C77" s="122" t="s">
        <v>197</v>
      </c>
      <c r="D77" s="138" t="s">
        <v>194</v>
      </c>
      <c r="E77" s="235">
        <v>3</v>
      </c>
      <c r="F77" s="125">
        <f t="shared" si="123"/>
        <v>26666.666666666668</v>
      </c>
      <c r="G77" s="237">
        <v>80000</v>
      </c>
      <c r="H77" s="127">
        <v>3</v>
      </c>
      <c r="I77" s="128">
        <f t="shared" si="124"/>
        <v>26666.666666666668</v>
      </c>
      <c r="J77" s="148">
        <v>80000</v>
      </c>
      <c r="K77" s="218"/>
      <c r="L77" s="128"/>
      <c r="M77" s="148">
        <f t="shared" si="121"/>
        <v>0</v>
      </c>
      <c r="N77" s="127"/>
      <c r="O77" s="128"/>
      <c r="P77" s="148">
        <f t="shared" si="122"/>
        <v>0</v>
      </c>
      <c r="Q77" s="218"/>
      <c r="R77" s="128"/>
      <c r="S77" s="148">
        <f t="shared" ref="S77:S78" si="125">Q77*R77</f>
        <v>0</v>
      </c>
      <c r="T77" s="127"/>
      <c r="U77" s="128"/>
      <c r="V77" s="148">
        <f t="shared" ref="V77:V78" si="126">T77*U77</f>
        <v>0</v>
      </c>
      <c r="W77" s="218"/>
      <c r="X77" s="128"/>
      <c r="Y77" s="148">
        <f t="shared" ref="Y77:Y78" si="127">W77*X77</f>
        <v>0</v>
      </c>
      <c r="Z77" s="127"/>
      <c r="AA77" s="128"/>
      <c r="AB77" s="148">
        <f t="shared" ref="AB77:AB78" si="128">Z77*AA77</f>
        <v>0</v>
      </c>
      <c r="AC77" s="130">
        <f t="shared" si="88"/>
        <v>80000</v>
      </c>
      <c r="AD77" s="131">
        <f t="shared" si="89"/>
        <v>80000</v>
      </c>
      <c r="AE77" s="194">
        <f t="shared" si="90"/>
        <v>0</v>
      </c>
      <c r="AF77" s="133">
        <f t="shared" si="91"/>
        <v>0</v>
      </c>
      <c r="AG77" s="134"/>
      <c r="AH77" s="106"/>
      <c r="AI77" s="106"/>
    </row>
    <row r="78" spans="1:35" ht="30" customHeight="1">
      <c r="A78" s="135" t="s">
        <v>113</v>
      </c>
      <c r="B78" s="136" t="s">
        <v>129</v>
      </c>
      <c r="C78" s="122" t="s">
        <v>198</v>
      </c>
      <c r="D78" s="138" t="s">
        <v>194</v>
      </c>
      <c r="E78" s="235">
        <v>3</v>
      </c>
      <c r="F78" s="125">
        <f t="shared" si="123"/>
        <v>33333.333333333336</v>
      </c>
      <c r="G78" s="237">
        <v>100000</v>
      </c>
      <c r="H78" s="153">
        <v>3</v>
      </c>
      <c r="I78" s="154">
        <f t="shared" si="124"/>
        <v>33333.333333333336</v>
      </c>
      <c r="J78" s="156">
        <v>100000</v>
      </c>
      <c r="K78" s="233"/>
      <c r="L78" s="140"/>
      <c r="M78" s="234">
        <f t="shared" si="121"/>
        <v>0</v>
      </c>
      <c r="N78" s="139"/>
      <c r="O78" s="140"/>
      <c r="P78" s="234">
        <f t="shared" si="122"/>
        <v>0</v>
      </c>
      <c r="Q78" s="233"/>
      <c r="R78" s="140"/>
      <c r="S78" s="234">
        <f t="shared" si="125"/>
        <v>0</v>
      </c>
      <c r="T78" s="139"/>
      <c r="U78" s="140"/>
      <c r="V78" s="234">
        <f t="shared" si="126"/>
        <v>0</v>
      </c>
      <c r="W78" s="233"/>
      <c r="X78" s="140"/>
      <c r="Y78" s="234">
        <f t="shared" si="127"/>
        <v>0</v>
      </c>
      <c r="Z78" s="139"/>
      <c r="AA78" s="140"/>
      <c r="AB78" s="234">
        <f t="shared" si="128"/>
        <v>0</v>
      </c>
      <c r="AC78" s="142">
        <f t="shared" si="88"/>
        <v>100000</v>
      </c>
      <c r="AD78" s="143">
        <f t="shared" si="89"/>
        <v>100000</v>
      </c>
      <c r="AE78" s="196">
        <f t="shared" si="90"/>
        <v>0</v>
      </c>
      <c r="AF78" s="133">
        <f t="shared" si="91"/>
        <v>0</v>
      </c>
      <c r="AG78" s="134"/>
      <c r="AH78" s="106"/>
      <c r="AI78" s="106"/>
    </row>
    <row r="79" spans="1:35" ht="15.75" customHeight="1">
      <c r="A79" s="107" t="s">
        <v>110</v>
      </c>
      <c r="B79" s="108" t="s">
        <v>199</v>
      </c>
      <c r="C79" s="109" t="s">
        <v>200</v>
      </c>
      <c r="D79" s="110"/>
      <c r="E79" s="111">
        <f t="shared" ref="E79:AB79" si="129">SUM(E80:E84)</f>
        <v>5</v>
      </c>
      <c r="F79" s="112">
        <f t="shared" si="129"/>
        <v>163500</v>
      </c>
      <c r="G79" s="113">
        <f t="shared" si="129"/>
        <v>163500</v>
      </c>
      <c r="H79" s="111">
        <f t="shared" si="129"/>
        <v>5</v>
      </c>
      <c r="I79" s="112">
        <f t="shared" si="129"/>
        <v>163500</v>
      </c>
      <c r="J79" s="147">
        <f t="shared" si="129"/>
        <v>163500</v>
      </c>
      <c r="K79" s="216">
        <f t="shared" si="129"/>
        <v>0</v>
      </c>
      <c r="L79" s="112">
        <f t="shared" si="129"/>
        <v>0</v>
      </c>
      <c r="M79" s="147">
        <f t="shared" si="129"/>
        <v>0</v>
      </c>
      <c r="N79" s="111">
        <f t="shared" si="129"/>
        <v>0</v>
      </c>
      <c r="O79" s="112">
        <f t="shared" si="129"/>
        <v>0</v>
      </c>
      <c r="P79" s="147">
        <f t="shared" si="129"/>
        <v>0</v>
      </c>
      <c r="Q79" s="216">
        <f t="shared" si="129"/>
        <v>0</v>
      </c>
      <c r="R79" s="112">
        <f t="shared" si="129"/>
        <v>0</v>
      </c>
      <c r="S79" s="147">
        <f t="shared" si="129"/>
        <v>0</v>
      </c>
      <c r="T79" s="111">
        <f t="shared" si="129"/>
        <v>0</v>
      </c>
      <c r="U79" s="112">
        <f t="shared" si="129"/>
        <v>0</v>
      </c>
      <c r="V79" s="147">
        <f t="shared" si="129"/>
        <v>0</v>
      </c>
      <c r="W79" s="216">
        <f t="shared" si="129"/>
        <v>0</v>
      </c>
      <c r="X79" s="112">
        <f t="shared" si="129"/>
        <v>0</v>
      </c>
      <c r="Y79" s="147">
        <f t="shared" si="129"/>
        <v>0</v>
      </c>
      <c r="Z79" s="111">
        <f t="shared" si="129"/>
        <v>0</v>
      </c>
      <c r="AA79" s="112">
        <f t="shared" si="129"/>
        <v>0</v>
      </c>
      <c r="AB79" s="147">
        <f t="shared" si="129"/>
        <v>0</v>
      </c>
      <c r="AC79" s="114">
        <f t="shared" si="88"/>
        <v>163500</v>
      </c>
      <c r="AD79" s="115">
        <f t="shared" si="89"/>
        <v>163500</v>
      </c>
      <c r="AE79" s="115">
        <f t="shared" si="90"/>
        <v>0</v>
      </c>
      <c r="AF79" s="157">
        <f t="shared" si="91"/>
        <v>0</v>
      </c>
      <c r="AG79" s="158"/>
      <c r="AH79" s="119"/>
      <c r="AI79" s="119"/>
    </row>
    <row r="80" spans="1:35" ht="60.75" customHeight="1">
      <c r="A80" s="120" t="s">
        <v>113</v>
      </c>
      <c r="B80" s="121" t="s">
        <v>114</v>
      </c>
      <c r="C80" s="122" t="s">
        <v>201</v>
      </c>
      <c r="D80" s="123" t="s">
        <v>202</v>
      </c>
      <c r="E80" s="124">
        <v>1</v>
      </c>
      <c r="F80" s="125">
        <f t="shared" ref="F80:F82" si="130">G80/E80</f>
        <v>40000</v>
      </c>
      <c r="G80" s="126">
        <v>40000</v>
      </c>
      <c r="H80" s="127">
        <v>1</v>
      </c>
      <c r="I80" s="128">
        <v>29500</v>
      </c>
      <c r="J80" s="148">
        <f t="shared" ref="J80:J84" si="131">H80*I80</f>
        <v>29500</v>
      </c>
      <c r="K80" s="218"/>
      <c r="L80" s="128"/>
      <c r="M80" s="148">
        <f t="shared" ref="M80:M84" si="132">K80*L80</f>
        <v>0</v>
      </c>
      <c r="N80" s="127"/>
      <c r="O80" s="128"/>
      <c r="P80" s="148">
        <f t="shared" ref="P80:P84" si="133">N80*O80</f>
        <v>0</v>
      </c>
      <c r="Q80" s="218"/>
      <c r="R80" s="128"/>
      <c r="S80" s="148">
        <f>Q80*R80</f>
        <v>0</v>
      </c>
      <c r="T80" s="127"/>
      <c r="U80" s="128"/>
      <c r="V80" s="148">
        <f>T80*U80</f>
        <v>0</v>
      </c>
      <c r="W80" s="218"/>
      <c r="X80" s="128"/>
      <c r="Y80" s="148">
        <f>W80*X80</f>
        <v>0</v>
      </c>
      <c r="Z80" s="127"/>
      <c r="AA80" s="128"/>
      <c r="AB80" s="148">
        <f>Z80*AA80</f>
        <v>0</v>
      </c>
      <c r="AC80" s="130">
        <f t="shared" si="88"/>
        <v>40000</v>
      </c>
      <c r="AD80" s="131">
        <f t="shared" si="89"/>
        <v>29500</v>
      </c>
      <c r="AE80" s="194">
        <f t="shared" si="90"/>
        <v>10500</v>
      </c>
      <c r="AF80" s="133">
        <f t="shared" si="91"/>
        <v>0.26250000000000001</v>
      </c>
      <c r="AG80" s="134"/>
      <c r="AH80" s="106"/>
      <c r="AI80" s="106"/>
    </row>
    <row r="81" spans="1:35" ht="49.5" customHeight="1">
      <c r="A81" s="120" t="s">
        <v>113</v>
      </c>
      <c r="B81" s="121" t="s">
        <v>117</v>
      </c>
      <c r="C81" s="122" t="s">
        <v>203</v>
      </c>
      <c r="D81" s="123" t="s">
        <v>202</v>
      </c>
      <c r="E81" s="124">
        <v>1</v>
      </c>
      <c r="F81" s="125">
        <f t="shared" si="130"/>
        <v>45000</v>
      </c>
      <c r="G81" s="126">
        <v>45000</v>
      </c>
      <c r="H81" s="127">
        <v>1</v>
      </c>
      <c r="I81" s="128">
        <v>45000</v>
      </c>
      <c r="J81" s="148">
        <f t="shared" si="131"/>
        <v>45000</v>
      </c>
      <c r="K81" s="218"/>
      <c r="L81" s="128"/>
      <c r="M81" s="148">
        <f t="shared" si="132"/>
        <v>0</v>
      </c>
      <c r="N81" s="127"/>
      <c r="O81" s="128"/>
      <c r="P81" s="148">
        <f t="shared" si="133"/>
        <v>0</v>
      </c>
      <c r="Q81" s="218"/>
      <c r="R81" s="128"/>
      <c r="S81" s="148"/>
      <c r="T81" s="127"/>
      <c r="U81" s="128"/>
      <c r="V81" s="148"/>
      <c r="W81" s="218"/>
      <c r="X81" s="128"/>
      <c r="Y81" s="148"/>
      <c r="Z81" s="127"/>
      <c r="AA81" s="128"/>
      <c r="AB81" s="148"/>
      <c r="AC81" s="130">
        <f t="shared" si="88"/>
        <v>45000</v>
      </c>
      <c r="AD81" s="131">
        <f t="shared" si="89"/>
        <v>45000</v>
      </c>
      <c r="AE81" s="194">
        <f t="shared" si="90"/>
        <v>0</v>
      </c>
      <c r="AF81" s="133">
        <f t="shared" si="91"/>
        <v>0</v>
      </c>
      <c r="AG81" s="134"/>
      <c r="AH81" s="106"/>
      <c r="AI81" s="106"/>
    </row>
    <row r="82" spans="1:35" ht="51" customHeight="1">
      <c r="A82" s="120" t="s">
        <v>113</v>
      </c>
      <c r="B82" s="121" t="s">
        <v>119</v>
      </c>
      <c r="C82" s="122" t="s">
        <v>204</v>
      </c>
      <c r="D82" s="123" t="s">
        <v>202</v>
      </c>
      <c r="E82" s="124">
        <v>1</v>
      </c>
      <c r="F82" s="125">
        <f t="shared" si="130"/>
        <v>5000</v>
      </c>
      <c r="G82" s="126">
        <v>5000</v>
      </c>
      <c r="H82" s="247">
        <v>1</v>
      </c>
      <c r="I82" s="248">
        <v>5000</v>
      </c>
      <c r="J82" s="249">
        <f t="shared" si="131"/>
        <v>5000</v>
      </c>
      <c r="K82" s="218"/>
      <c r="L82" s="128"/>
      <c r="M82" s="148">
        <f t="shared" si="132"/>
        <v>0</v>
      </c>
      <c r="N82" s="127"/>
      <c r="O82" s="128"/>
      <c r="P82" s="148">
        <f t="shared" si="133"/>
        <v>0</v>
      </c>
      <c r="Q82" s="218"/>
      <c r="R82" s="128"/>
      <c r="S82" s="148"/>
      <c r="T82" s="127"/>
      <c r="U82" s="128"/>
      <c r="V82" s="148"/>
      <c r="W82" s="218"/>
      <c r="X82" s="128"/>
      <c r="Y82" s="148"/>
      <c r="Z82" s="127"/>
      <c r="AA82" s="128"/>
      <c r="AB82" s="148"/>
      <c r="AC82" s="130">
        <f t="shared" si="88"/>
        <v>5000</v>
      </c>
      <c r="AD82" s="131">
        <f t="shared" si="89"/>
        <v>5000</v>
      </c>
      <c r="AE82" s="194">
        <f t="shared" si="90"/>
        <v>0</v>
      </c>
      <c r="AF82" s="133">
        <f t="shared" si="91"/>
        <v>0</v>
      </c>
      <c r="AG82" s="134"/>
      <c r="AH82" s="106"/>
      <c r="AI82" s="106"/>
    </row>
    <row r="83" spans="1:35" ht="30" customHeight="1">
      <c r="A83" s="120" t="s">
        <v>113</v>
      </c>
      <c r="B83" s="121" t="s">
        <v>127</v>
      </c>
      <c r="C83" s="122" t="s">
        <v>205</v>
      </c>
      <c r="D83" s="123" t="s">
        <v>202</v>
      </c>
      <c r="E83" s="124">
        <v>1</v>
      </c>
      <c r="F83" s="125">
        <v>30000</v>
      </c>
      <c r="G83" s="126">
        <v>30000</v>
      </c>
      <c r="H83" s="127">
        <v>1</v>
      </c>
      <c r="I83" s="128">
        <v>30000</v>
      </c>
      <c r="J83" s="148">
        <f t="shared" si="131"/>
        <v>30000</v>
      </c>
      <c r="K83" s="218"/>
      <c r="L83" s="128"/>
      <c r="M83" s="148">
        <f t="shared" si="132"/>
        <v>0</v>
      </c>
      <c r="N83" s="127"/>
      <c r="O83" s="128"/>
      <c r="P83" s="148">
        <f t="shared" si="133"/>
        <v>0</v>
      </c>
      <c r="Q83" s="218"/>
      <c r="R83" s="128"/>
      <c r="S83" s="148">
        <f t="shared" ref="S83:S84" si="134">Q83*R83</f>
        <v>0</v>
      </c>
      <c r="T83" s="127"/>
      <c r="U83" s="128"/>
      <c r="V83" s="148">
        <f t="shared" ref="V83:V84" si="135">T83*U83</f>
        <v>0</v>
      </c>
      <c r="W83" s="218"/>
      <c r="X83" s="128"/>
      <c r="Y83" s="148">
        <f t="shared" ref="Y83:Y84" si="136">W83*X83</f>
        <v>0</v>
      </c>
      <c r="Z83" s="127"/>
      <c r="AA83" s="128"/>
      <c r="AB83" s="148">
        <f t="shared" ref="AB83:AB84" si="137">Z83*AA83</f>
        <v>0</v>
      </c>
      <c r="AC83" s="130">
        <f t="shared" si="88"/>
        <v>30000</v>
      </c>
      <c r="AD83" s="131">
        <f t="shared" si="89"/>
        <v>30000</v>
      </c>
      <c r="AE83" s="194">
        <f t="shared" si="90"/>
        <v>0</v>
      </c>
      <c r="AF83" s="133">
        <f t="shared" si="91"/>
        <v>0</v>
      </c>
      <c r="AG83" s="134"/>
      <c r="AH83" s="106"/>
      <c r="AI83" s="106"/>
    </row>
    <row r="84" spans="1:35" ht="30" customHeight="1">
      <c r="A84" s="120" t="s">
        <v>113</v>
      </c>
      <c r="B84" s="121" t="s">
        <v>129</v>
      </c>
      <c r="C84" s="122" t="s">
        <v>206</v>
      </c>
      <c r="D84" s="123" t="s">
        <v>202</v>
      </c>
      <c r="E84" s="124">
        <v>1</v>
      </c>
      <c r="F84" s="125">
        <f>G84/E84</f>
        <v>43500</v>
      </c>
      <c r="G84" s="126">
        <v>43500</v>
      </c>
      <c r="H84" s="153">
        <v>1</v>
      </c>
      <c r="I84" s="154">
        <v>54000</v>
      </c>
      <c r="J84" s="156">
        <f t="shared" si="131"/>
        <v>54000</v>
      </c>
      <c r="K84" s="233"/>
      <c r="L84" s="140"/>
      <c r="M84" s="234">
        <f t="shared" si="132"/>
        <v>0</v>
      </c>
      <c r="N84" s="139"/>
      <c r="O84" s="140"/>
      <c r="P84" s="234">
        <f t="shared" si="133"/>
        <v>0</v>
      </c>
      <c r="Q84" s="233"/>
      <c r="R84" s="140"/>
      <c r="S84" s="234">
        <f t="shared" si="134"/>
        <v>0</v>
      </c>
      <c r="T84" s="139"/>
      <c r="U84" s="140"/>
      <c r="V84" s="234">
        <f t="shared" si="135"/>
        <v>0</v>
      </c>
      <c r="W84" s="233"/>
      <c r="X84" s="140"/>
      <c r="Y84" s="234">
        <f t="shared" si="136"/>
        <v>0</v>
      </c>
      <c r="Z84" s="139"/>
      <c r="AA84" s="140"/>
      <c r="AB84" s="234">
        <f t="shared" si="137"/>
        <v>0</v>
      </c>
      <c r="AC84" s="142">
        <f t="shared" si="88"/>
        <v>43500</v>
      </c>
      <c r="AD84" s="143">
        <f t="shared" si="89"/>
        <v>54000</v>
      </c>
      <c r="AE84" s="196">
        <f t="shared" si="90"/>
        <v>-10500</v>
      </c>
      <c r="AF84" s="162">
        <f t="shared" si="91"/>
        <v>-0.2413793103448276</v>
      </c>
      <c r="AG84" s="163"/>
      <c r="AH84" s="106"/>
      <c r="AI84" s="106"/>
    </row>
    <row r="85" spans="1:35" ht="15" customHeight="1">
      <c r="A85" s="198" t="s">
        <v>207</v>
      </c>
      <c r="B85" s="199"/>
      <c r="C85" s="200"/>
      <c r="D85" s="201"/>
      <c r="E85" s="202">
        <f t="shared" ref="E85:AD85" si="138">E79+E73+E69+E64+E61</f>
        <v>644.5</v>
      </c>
      <c r="F85" s="203">
        <f t="shared" si="138"/>
        <v>502200.00000000006</v>
      </c>
      <c r="G85" s="204">
        <f t="shared" si="138"/>
        <v>1243500</v>
      </c>
      <c r="H85" s="168">
        <f t="shared" si="138"/>
        <v>644.5</v>
      </c>
      <c r="I85" s="170">
        <f t="shared" si="138"/>
        <v>495512.53625000006</v>
      </c>
      <c r="J85" s="221">
        <f t="shared" si="138"/>
        <v>1221021.75</v>
      </c>
      <c r="K85" s="205">
        <f t="shared" si="138"/>
        <v>0</v>
      </c>
      <c r="L85" s="203">
        <f t="shared" si="138"/>
        <v>0</v>
      </c>
      <c r="M85" s="206">
        <f t="shared" si="138"/>
        <v>0</v>
      </c>
      <c r="N85" s="202">
        <f t="shared" si="138"/>
        <v>0</v>
      </c>
      <c r="O85" s="203">
        <f t="shared" si="138"/>
        <v>0</v>
      </c>
      <c r="P85" s="206">
        <f t="shared" si="138"/>
        <v>0</v>
      </c>
      <c r="Q85" s="205">
        <f t="shared" si="138"/>
        <v>0</v>
      </c>
      <c r="R85" s="203">
        <f t="shared" si="138"/>
        <v>0</v>
      </c>
      <c r="S85" s="206">
        <f t="shared" si="138"/>
        <v>0</v>
      </c>
      <c r="T85" s="202">
        <f t="shared" si="138"/>
        <v>0</v>
      </c>
      <c r="U85" s="203">
        <f t="shared" si="138"/>
        <v>0</v>
      </c>
      <c r="V85" s="206">
        <f t="shared" si="138"/>
        <v>0</v>
      </c>
      <c r="W85" s="205">
        <f t="shared" si="138"/>
        <v>0</v>
      </c>
      <c r="X85" s="203">
        <f t="shared" si="138"/>
        <v>0</v>
      </c>
      <c r="Y85" s="206">
        <f t="shared" si="138"/>
        <v>0</v>
      </c>
      <c r="Z85" s="202">
        <f t="shared" si="138"/>
        <v>0</v>
      </c>
      <c r="AA85" s="203">
        <f t="shared" si="138"/>
        <v>0</v>
      </c>
      <c r="AB85" s="206">
        <f t="shared" si="138"/>
        <v>0</v>
      </c>
      <c r="AC85" s="168">
        <f t="shared" si="138"/>
        <v>1243500</v>
      </c>
      <c r="AD85" s="173">
        <f t="shared" si="138"/>
        <v>1221021.75</v>
      </c>
      <c r="AE85" s="168">
        <f t="shared" si="90"/>
        <v>22478.25</v>
      </c>
      <c r="AF85" s="174">
        <f t="shared" si="91"/>
        <v>1.8076598311218335E-2</v>
      </c>
      <c r="AG85" s="175"/>
      <c r="AH85" s="106"/>
      <c r="AI85" s="106"/>
    </row>
    <row r="86" spans="1:35" ht="15.75" customHeight="1">
      <c r="A86" s="224" t="s">
        <v>108</v>
      </c>
      <c r="B86" s="250" t="s">
        <v>29</v>
      </c>
      <c r="C86" s="178" t="s">
        <v>208</v>
      </c>
      <c r="D86" s="212"/>
      <c r="E86" s="96"/>
      <c r="F86" s="97"/>
      <c r="G86" s="97"/>
      <c r="H86" s="96"/>
      <c r="I86" s="97"/>
      <c r="J86" s="101"/>
      <c r="K86" s="97"/>
      <c r="L86" s="97"/>
      <c r="M86" s="101"/>
      <c r="N86" s="96"/>
      <c r="O86" s="97"/>
      <c r="P86" s="101"/>
      <c r="Q86" s="97"/>
      <c r="R86" s="97"/>
      <c r="S86" s="101"/>
      <c r="T86" s="96"/>
      <c r="U86" s="97"/>
      <c r="V86" s="101"/>
      <c r="W86" s="97"/>
      <c r="X86" s="97"/>
      <c r="Y86" s="101"/>
      <c r="Z86" s="96"/>
      <c r="AA86" s="97"/>
      <c r="AB86" s="101"/>
      <c r="AC86" s="251"/>
      <c r="AD86" s="251"/>
      <c r="AE86" s="252">
        <f t="shared" si="90"/>
        <v>0</v>
      </c>
      <c r="AF86" s="253" t="e">
        <f t="shared" si="91"/>
        <v>#DIV/0!</v>
      </c>
      <c r="AG86" s="254"/>
      <c r="AH86" s="106"/>
      <c r="AI86" s="106"/>
    </row>
    <row r="87" spans="1:35" ht="48" customHeight="1">
      <c r="A87" s="107" t="s">
        <v>110</v>
      </c>
      <c r="B87" s="108" t="s">
        <v>209</v>
      </c>
      <c r="C87" s="183" t="s">
        <v>210</v>
      </c>
      <c r="D87" s="192"/>
      <c r="E87" s="213">
        <f t="shared" ref="E87:AB87" si="139">SUM(E88:E90)</f>
        <v>490</v>
      </c>
      <c r="F87" s="214">
        <f t="shared" si="139"/>
        <v>300</v>
      </c>
      <c r="G87" s="215">
        <f t="shared" si="139"/>
        <v>73500</v>
      </c>
      <c r="H87" s="255">
        <f t="shared" si="139"/>
        <v>490</v>
      </c>
      <c r="I87" s="256">
        <f t="shared" si="139"/>
        <v>300</v>
      </c>
      <c r="J87" s="257">
        <f t="shared" si="139"/>
        <v>73500</v>
      </c>
      <c r="K87" s="226">
        <f t="shared" si="139"/>
        <v>300</v>
      </c>
      <c r="L87" s="214">
        <f t="shared" si="139"/>
        <v>150</v>
      </c>
      <c r="M87" s="227">
        <f t="shared" si="139"/>
        <v>45000</v>
      </c>
      <c r="N87" s="213">
        <f t="shared" si="139"/>
        <v>300</v>
      </c>
      <c r="O87" s="214">
        <f t="shared" si="139"/>
        <v>150</v>
      </c>
      <c r="P87" s="227">
        <f t="shared" si="139"/>
        <v>45000</v>
      </c>
      <c r="Q87" s="226">
        <f t="shared" si="139"/>
        <v>0</v>
      </c>
      <c r="R87" s="214">
        <f t="shared" si="139"/>
        <v>0</v>
      </c>
      <c r="S87" s="227">
        <f t="shared" si="139"/>
        <v>0</v>
      </c>
      <c r="T87" s="213">
        <f t="shared" si="139"/>
        <v>0</v>
      </c>
      <c r="U87" s="214">
        <f t="shared" si="139"/>
        <v>0</v>
      </c>
      <c r="V87" s="227">
        <f t="shared" si="139"/>
        <v>0</v>
      </c>
      <c r="W87" s="226">
        <f t="shared" si="139"/>
        <v>0</v>
      </c>
      <c r="X87" s="214">
        <f t="shared" si="139"/>
        <v>0</v>
      </c>
      <c r="Y87" s="227">
        <f t="shared" si="139"/>
        <v>0</v>
      </c>
      <c r="Z87" s="213">
        <f t="shared" si="139"/>
        <v>0</v>
      </c>
      <c r="AA87" s="214">
        <f t="shared" si="139"/>
        <v>0</v>
      </c>
      <c r="AB87" s="227">
        <f t="shared" si="139"/>
        <v>0</v>
      </c>
      <c r="AC87" s="114">
        <f t="shared" ref="AC87:AC89" si="140">G87+M87+S87+Y87</f>
        <v>118500</v>
      </c>
      <c r="AD87" s="115">
        <f t="shared" ref="AD87:AD89" si="141">J87+P87+V87+AB87</f>
        <v>118500</v>
      </c>
      <c r="AE87" s="115">
        <f t="shared" si="90"/>
        <v>0</v>
      </c>
      <c r="AF87" s="157">
        <f t="shared" si="91"/>
        <v>0</v>
      </c>
      <c r="AG87" s="158"/>
      <c r="AH87" s="119"/>
      <c r="AI87" s="119"/>
    </row>
    <row r="88" spans="1:35" ht="98.25" customHeight="1">
      <c r="A88" s="120" t="s">
        <v>113</v>
      </c>
      <c r="B88" s="121" t="s">
        <v>114</v>
      </c>
      <c r="C88" s="122" t="s">
        <v>211</v>
      </c>
      <c r="D88" s="123" t="s">
        <v>212</v>
      </c>
      <c r="E88" s="124">
        <v>450</v>
      </c>
      <c r="F88" s="125">
        <v>150</v>
      </c>
      <c r="G88" s="258">
        <f t="shared" ref="G88:G89" si="142">E88*F88</f>
        <v>67500</v>
      </c>
      <c r="H88" s="259">
        <v>450</v>
      </c>
      <c r="I88" s="125">
        <v>150</v>
      </c>
      <c r="J88" s="259">
        <f t="shared" ref="J88:J89" si="143">H88*I88</f>
        <v>67500</v>
      </c>
      <c r="K88" s="218"/>
      <c r="L88" s="128"/>
      <c r="M88" s="148">
        <f>K88*L88</f>
        <v>0</v>
      </c>
      <c r="N88" s="127"/>
      <c r="O88" s="128"/>
      <c r="P88" s="148">
        <f t="shared" ref="P88:P90" si="144">N88*O88</f>
        <v>0</v>
      </c>
      <c r="Q88" s="218"/>
      <c r="R88" s="128"/>
      <c r="S88" s="148">
        <f>Q88*R88</f>
        <v>0</v>
      </c>
      <c r="T88" s="127"/>
      <c r="U88" s="128"/>
      <c r="V88" s="148">
        <f>T88*U88</f>
        <v>0</v>
      </c>
      <c r="W88" s="218"/>
      <c r="X88" s="128"/>
      <c r="Y88" s="148">
        <f>W88*X88</f>
        <v>0</v>
      </c>
      <c r="Z88" s="127"/>
      <c r="AA88" s="128"/>
      <c r="AB88" s="148">
        <f>Z88*AA88</f>
        <v>0</v>
      </c>
      <c r="AC88" s="130">
        <f t="shared" si="140"/>
        <v>67500</v>
      </c>
      <c r="AD88" s="131">
        <f t="shared" si="141"/>
        <v>67500</v>
      </c>
      <c r="AE88" s="194">
        <f t="shared" si="90"/>
        <v>0</v>
      </c>
      <c r="AF88" s="133">
        <f t="shared" si="91"/>
        <v>0</v>
      </c>
      <c r="AG88" s="134"/>
      <c r="AH88" s="106"/>
      <c r="AI88" s="106"/>
    </row>
    <row r="89" spans="1:35" ht="15.75" customHeight="1">
      <c r="A89" s="149" t="s">
        <v>113</v>
      </c>
      <c r="B89" s="150" t="s">
        <v>117</v>
      </c>
      <c r="C89" s="151" t="s">
        <v>213</v>
      </c>
      <c r="D89" s="152" t="s">
        <v>212</v>
      </c>
      <c r="E89" s="159">
        <v>40</v>
      </c>
      <c r="F89" s="160">
        <v>150</v>
      </c>
      <c r="G89" s="161">
        <f t="shared" si="142"/>
        <v>6000</v>
      </c>
      <c r="H89" s="259">
        <v>40</v>
      </c>
      <c r="I89" s="125">
        <v>150</v>
      </c>
      <c r="J89" s="259">
        <f t="shared" si="143"/>
        <v>6000</v>
      </c>
      <c r="K89" s="218"/>
      <c r="L89" s="128"/>
      <c r="M89" s="148"/>
      <c r="N89" s="127"/>
      <c r="O89" s="128"/>
      <c r="P89" s="148">
        <f t="shared" si="144"/>
        <v>0</v>
      </c>
      <c r="Q89" s="218"/>
      <c r="R89" s="128"/>
      <c r="S89" s="148"/>
      <c r="T89" s="127"/>
      <c r="U89" s="128"/>
      <c r="V89" s="148"/>
      <c r="W89" s="218"/>
      <c r="X89" s="128"/>
      <c r="Y89" s="148"/>
      <c r="Z89" s="127"/>
      <c r="AA89" s="128"/>
      <c r="AB89" s="148"/>
      <c r="AC89" s="130">
        <f t="shared" si="140"/>
        <v>6000</v>
      </c>
      <c r="AD89" s="131">
        <f t="shared" si="141"/>
        <v>6000</v>
      </c>
      <c r="AE89" s="194">
        <f t="shared" si="90"/>
        <v>0</v>
      </c>
      <c r="AF89" s="133">
        <f t="shared" si="91"/>
        <v>0</v>
      </c>
      <c r="AG89" s="134"/>
      <c r="AH89" s="106"/>
      <c r="AI89" s="106"/>
    </row>
    <row r="90" spans="1:35" ht="33.75" customHeight="1">
      <c r="A90" s="120" t="s">
        <v>113</v>
      </c>
      <c r="B90" s="121" t="s">
        <v>119</v>
      </c>
      <c r="C90" s="122" t="s">
        <v>214</v>
      </c>
      <c r="D90" s="123" t="s">
        <v>212</v>
      </c>
      <c r="E90" s="124"/>
      <c r="F90" s="125"/>
      <c r="G90" s="258"/>
      <c r="H90" s="260"/>
      <c r="I90" s="260"/>
      <c r="J90" s="260"/>
      <c r="K90" s="261">
        <v>300</v>
      </c>
      <c r="L90" s="125">
        <v>150</v>
      </c>
      <c r="M90" s="262">
        <v>45000</v>
      </c>
      <c r="N90" s="127">
        <v>300</v>
      </c>
      <c r="O90" s="128">
        <v>150</v>
      </c>
      <c r="P90" s="148">
        <f t="shared" si="144"/>
        <v>45000</v>
      </c>
      <c r="Q90" s="218"/>
      <c r="R90" s="128"/>
      <c r="S90" s="148">
        <f>Q90*R90</f>
        <v>0</v>
      </c>
      <c r="T90" s="127"/>
      <c r="U90" s="128"/>
      <c r="V90" s="148">
        <f>T90*U90</f>
        <v>0</v>
      </c>
      <c r="W90" s="218"/>
      <c r="X90" s="128"/>
      <c r="Y90" s="148">
        <f>W90*X90</f>
        <v>0</v>
      </c>
      <c r="Z90" s="127"/>
      <c r="AA90" s="128"/>
      <c r="AB90" s="148">
        <f>Z90*AA90</f>
        <v>0</v>
      </c>
      <c r="AC90" s="130">
        <f>M90</f>
        <v>45000</v>
      </c>
      <c r="AD90" s="131">
        <f>P90</f>
        <v>45000</v>
      </c>
      <c r="AE90" s="194">
        <f t="shared" si="90"/>
        <v>0</v>
      </c>
      <c r="AF90" s="133">
        <f t="shared" si="91"/>
        <v>0</v>
      </c>
      <c r="AG90" s="134"/>
      <c r="AH90" s="106"/>
      <c r="AI90" s="106"/>
    </row>
    <row r="91" spans="1:35" ht="15" customHeight="1">
      <c r="A91" s="198" t="s">
        <v>215</v>
      </c>
      <c r="B91" s="199"/>
      <c r="C91" s="200"/>
      <c r="D91" s="201"/>
      <c r="E91" s="202">
        <f t="shared" ref="E91:AB91" si="145">E87</f>
        <v>490</v>
      </c>
      <c r="F91" s="203">
        <f t="shared" si="145"/>
        <v>300</v>
      </c>
      <c r="G91" s="204">
        <f t="shared" si="145"/>
        <v>73500</v>
      </c>
      <c r="H91" s="263">
        <f t="shared" si="145"/>
        <v>490</v>
      </c>
      <c r="I91" s="264">
        <f t="shared" si="145"/>
        <v>300</v>
      </c>
      <c r="J91" s="265">
        <f t="shared" si="145"/>
        <v>73500</v>
      </c>
      <c r="K91" s="205">
        <f t="shared" si="145"/>
        <v>300</v>
      </c>
      <c r="L91" s="203">
        <f t="shared" si="145"/>
        <v>150</v>
      </c>
      <c r="M91" s="206">
        <f t="shared" si="145"/>
        <v>45000</v>
      </c>
      <c r="N91" s="202">
        <f t="shared" si="145"/>
        <v>300</v>
      </c>
      <c r="O91" s="203">
        <f t="shared" si="145"/>
        <v>150</v>
      </c>
      <c r="P91" s="206">
        <f t="shared" si="145"/>
        <v>45000</v>
      </c>
      <c r="Q91" s="205">
        <f t="shared" si="145"/>
        <v>0</v>
      </c>
      <c r="R91" s="203">
        <f t="shared" si="145"/>
        <v>0</v>
      </c>
      <c r="S91" s="206">
        <f t="shared" si="145"/>
        <v>0</v>
      </c>
      <c r="T91" s="202">
        <f t="shared" si="145"/>
        <v>0</v>
      </c>
      <c r="U91" s="203">
        <f t="shared" si="145"/>
        <v>0</v>
      </c>
      <c r="V91" s="206">
        <f t="shared" si="145"/>
        <v>0</v>
      </c>
      <c r="W91" s="205">
        <f t="shared" si="145"/>
        <v>0</v>
      </c>
      <c r="X91" s="203">
        <f t="shared" si="145"/>
        <v>0</v>
      </c>
      <c r="Y91" s="206">
        <f t="shared" si="145"/>
        <v>0</v>
      </c>
      <c r="Z91" s="202">
        <f t="shared" si="145"/>
        <v>0</v>
      </c>
      <c r="AA91" s="203">
        <f t="shared" si="145"/>
        <v>0</v>
      </c>
      <c r="AB91" s="206">
        <f t="shared" si="145"/>
        <v>0</v>
      </c>
      <c r="AC91" s="202">
        <f>G91+M91+S91+Y91</f>
        <v>118500</v>
      </c>
      <c r="AD91" s="207">
        <f>J91+P91+V91+AB91</f>
        <v>118500</v>
      </c>
      <c r="AE91" s="206">
        <f t="shared" si="90"/>
        <v>0</v>
      </c>
      <c r="AF91" s="208">
        <f t="shared" si="91"/>
        <v>0</v>
      </c>
      <c r="AG91" s="209"/>
      <c r="AH91" s="106"/>
      <c r="AI91" s="106"/>
    </row>
    <row r="92" spans="1:35" ht="15.75" customHeight="1">
      <c r="A92" s="224" t="s">
        <v>108</v>
      </c>
      <c r="B92" s="250" t="s">
        <v>30</v>
      </c>
      <c r="C92" s="178" t="s">
        <v>216</v>
      </c>
      <c r="D92" s="266"/>
      <c r="E92" s="267"/>
      <c r="F92" s="268"/>
      <c r="G92" s="268"/>
      <c r="H92" s="96"/>
      <c r="I92" s="97"/>
      <c r="J92" s="101"/>
      <c r="K92" s="268"/>
      <c r="L92" s="268"/>
      <c r="M92" s="269"/>
      <c r="N92" s="267"/>
      <c r="O92" s="268"/>
      <c r="P92" s="269"/>
      <c r="Q92" s="268"/>
      <c r="R92" s="268"/>
      <c r="S92" s="269"/>
      <c r="T92" s="267"/>
      <c r="U92" s="268"/>
      <c r="V92" s="269"/>
      <c r="W92" s="268"/>
      <c r="X92" s="268"/>
      <c r="Y92" s="269"/>
      <c r="Z92" s="267"/>
      <c r="AA92" s="268"/>
      <c r="AB92" s="268"/>
      <c r="AC92" s="102"/>
      <c r="AD92" s="103"/>
      <c r="AE92" s="103"/>
      <c r="AF92" s="104"/>
      <c r="AG92" s="105"/>
      <c r="AH92" s="106"/>
      <c r="AI92" s="106"/>
    </row>
    <row r="93" spans="1:35" ht="24.75" customHeight="1">
      <c r="A93" s="107" t="s">
        <v>110</v>
      </c>
      <c r="B93" s="108" t="s">
        <v>217</v>
      </c>
      <c r="C93" s="270" t="s">
        <v>218</v>
      </c>
      <c r="D93" s="192"/>
      <c r="E93" s="213">
        <f t="shared" ref="E93:AB93" si="146">SUM(E94:E97)</f>
        <v>1300</v>
      </c>
      <c r="F93" s="214">
        <f t="shared" si="146"/>
        <v>285</v>
      </c>
      <c r="G93" s="215">
        <f t="shared" si="146"/>
        <v>42000</v>
      </c>
      <c r="H93" s="111">
        <f t="shared" si="146"/>
        <v>1100</v>
      </c>
      <c r="I93" s="112">
        <f t="shared" si="146"/>
        <v>135</v>
      </c>
      <c r="J93" s="147">
        <f t="shared" si="146"/>
        <v>43861.34</v>
      </c>
      <c r="K93" s="226">
        <f t="shared" si="146"/>
        <v>0</v>
      </c>
      <c r="L93" s="214">
        <f t="shared" si="146"/>
        <v>0</v>
      </c>
      <c r="M93" s="227">
        <f t="shared" si="146"/>
        <v>0</v>
      </c>
      <c r="N93" s="213">
        <f t="shared" si="146"/>
        <v>0</v>
      </c>
      <c r="O93" s="214">
        <f t="shared" si="146"/>
        <v>0</v>
      </c>
      <c r="P93" s="227">
        <f t="shared" si="146"/>
        <v>0</v>
      </c>
      <c r="Q93" s="226">
        <f t="shared" si="146"/>
        <v>0</v>
      </c>
      <c r="R93" s="214">
        <f t="shared" si="146"/>
        <v>0</v>
      </c>
      <c r="S93" s="227">
        <f t="shared" si="146"/>
        <v>0</v>
      </c>
      <c r="T93" s="213">
        <f t="shared" si="146"/>
        <v>0</v>
      </c>
      <c r="U93" s="214">
        <f t="shared" si="146"/>
        <v>0</v>
      </c>
      <c r="V93" s="227">
        <f t="shared" si="146"/>
        <v>0</v>
      </c>
      <c r="W93" s="226">
        <f t="shared" si="146"/>
        <v>0</v>
      </c>
      <c r="X93" s="214">
        <f t="shared" si="146"/>
        <v>0</v>
      </c>
      <c r="Y93" s="227">
        <f t="shared" si="146"/>
        <v>0</v>
      </c>
      <c r="Z93" s="213">
        <f t="shared" si="146"/>
        <v>0</v>
      </c>
      <c r="AA93" s="214">
        <f t="shared" si="146"/>
        <v>0</v>
      </c>
      <c r="AB93" s="227">
        <f t="shared" si="146"/>
        <v>0</v>
      </c>
      <c r="AC93" s="114">
        <f t="shared" ref="AC93:AC106" si="147">G93+M93+S93+Y93</f>
        <v>42000</v>
      </c>
      <c r="AD93" s="115">
        <f t="shared" ref="AD93:AD106" si="148">J93+P93+V93+AB93</f>
        <v>43861.34</v>
      </c>
      <c r="AE93" s="115">
        <f t="shared" ref="AE93:AE106" si="149">AC93-AD93</f>
        <v>-1861.3399999999965</v>
      </c>
      <c r="AF93" s="117">
        <f t="shared" ref="AF93:AF106" si="150">AE93/AC93</f>
        <v>-4.4317619047618967E-2</v>
      </c>
      <c r="AG93" s="118"/>
      <c r="AH93" s="119"/>
      <c r="AI93" s="119"/>
    </row>
    <row r="94" spans="1:35" ht="24" customHeight="1">
      <c r="A94" s="120" t="s">
        <v>113</v>
      </c>
      <c r="B94" s="121" t="s">
        <v>114</v>
      </c>
      <c r="C94" s="122" t="s">
        <v>219</v>
      </c>
      <c r="D94" s="123" t="s">
        <v>149</v>
      </c>
      <c r="E94" s="124">
        <v>100</v>
      </c>
      <c r="F94" s="125">
        <v>120</v>
      </c>
      <c r="G94" s="126">
        <f t="shared" ref="G94:G97" si="151">E94*F94</f>
        <v>12000</v>
      </c>
      <c r="H94" s="127">
        <v>100</v>
      </c>
      <c r="I94" s="128">
        <v>120</v>
      </c>
      <c r="J94" s="148">
        <f>H94*I94</f>
        <v>12000</v>
      </c>
      <c r="K94" s="218"/>
      <c r="L94" s="128"/>
      <c r="M94" s="148">
        <f t="shared" ref="M94:M97" si="152">K94*L94</f>
        <v>0</v>
      </c>
      <c r="N94" s="127"/>
      <c r="O94" s="128"/>
      <c r="P94" s="148">
        <f t="shared" ref="P94:P97" si="153">N94*O94</f>
        <v>0</v>
      </c>
      <c r="Q94" s="218"/>
      <c r="R94" s="128"/>
      <c r="S94" s="148">
        <f>Q94*R94</f>
        <v>0</v>
      </c>
      <c r="T94" s="127"/>
      <c r="U94" s="128"/>
      <c r="V94" s="148">
        <f>T94*U94</f>
        <v>0</v>
      </c>
      <c r="W94" s="218"/>
      <c r="X94" s="128"/>
      <c r="Y94" s="148">
        <f>W94*X94</f>
        <v>0</v>
      </c>
      <c r="Z94" s="127"/>
      <c r="AA94" s="128"/>
      <c r="AB94" s="148">
        <f>Z94*AA94</f>
        <v>0</v>
      </c>
      <c r="AC94" s="130">
        <f t="shared" si="147"/>
        <v>12000</v>
      </c>
      <c r="AD94" s="131">
        <f t="shared" si="148"/>
        <v>12000</v>
      </c>
      <c r="AE94" s="194">
        <f t="shared" si="149"/>
        <v>0</v>
      </c>
      <c r="AF94" s="133">
        <f t="shared" si="150"/>
        <v>0</v>
      </c>
      <c r="AG94" s="134"/>
      <c r="AH94" s="106"/>
      <c r="AI94" s="106"/>
    </row>
    <row r="95" spans="1:35" ht="27" customHeight="1">
      <c r="A95" s="120" t="s">
        <v>113</v>
      </c>
      <c r="B95" s="121" t="s">
        <v>117</v>
      </c>
      <c r="C95" s="122" t="s">
        <v>220</v>
      </c>
      <c r="D95" s="123" t="s">
        <v>149</v>
      </c>
      <c r="E95" s="124">
        <v>100</v>
      </c>
      <c r="F95" s="125">
        <v>100</v>
      </c>
      <c r="G95" s="126">
        <f t="shared" si="151"/>
        <v>10000</v>
      </c>
      <c r="H95" s="271"/>
      <c r="I95" s="272"/>
      <c r="J95" s="249">
        <v>11861.34</v>
      </c>
      <c r="K95" s="218"/>
      <c r="L95" s="128"/>
      <c r="M95" s="148">
        <f t="shared" si="152"/>
        <v>0</v>
      </c>
      <c r="N95" s="127"/>
      <c r="O95" s="128"/>
      <c r="P95" s="148">
        <f t="shared" si="153"/>
        <v>0</v>
      </c>
      <c r="Q95" s="218"/>
      <c r="R95" s="128"/>
      <c r="S95" s="148"/>
      <c r="T95" s="127"/>
      <c r="U95" s="128"/>
      <c r="V95" s="148"/>
      <c r="W95" s="218"/>
      <c r="X95" s="128"/>
      <c r="Y95" s="148"/>
      <c r="Z95" s="127"/>
      <c r="AA95" s="128"/>
      <c r="AB95" s="148"/>
      <c r="AC95" s="130">
        <f t="shared" si="147"/>
        <v>10000</v>
      </c>
      <c r="AD95" s="131">
        <f t="shared" si="148"/>
        <v>11861.34</v>
      </c>
      <c r="AE95" s="194">
        <f t="shared" si="149"/>
        <v>-1861.3400000000001</v>
      </c>
      <c r="AF95" s="133">
        <f t="shared" si="150"/>
        <v>-0.18613400000000002</v>
      </c>
      <c r="AG95" s="134"/>
      <c r="AH95" s="106"/>
      <c r="AI95" s="106"/>
    </row>
    <row r="96" spans="1:35" ht="18.75" customHeight="1">
      <c r="A96" s="120" t="s">
        <v>113</v>
      </c>
      <c r="B96" s="136" t="s">
        <v>119</v>
      </c>
      <c r="C96" s="137" t="s">
        <v>221</v>
      </c>
      <c r="D96" s="123" t="s">
        <v>149</v>
      </c>
      <c r="E96" s="235">
        <v>100</v>
      </c>
      <c r="F96" s="236">
        <v>50</v>
      </c>
      <c r="G96" s="126">
        <f t="shared" si="151"/>
        <v>5000</v>
      </c>
      <c r="H96" s="271"/>
      <c r="I96" s="272"/>
      <c r="J96" s="249">
        <v>5000</v>
      </c>
      <c r="K96" s="218"/>
      <c r="L96" s="128"/>
      <c r="M96" s="148">
        <f t="shared" si="152"/>
        <v>0</v>
      </c>
      <c r="N96" s="127"/>
      <c r="O96" s="128"/>
      <c r="P96" s="148">
        <f t="shared" si="153"/>
        <v>0</v>
      </c>
      <c r="Q96" s="218"/>
      <c r="R96" s="128"/>
      <c r="S96" s="148">
        <f t="shared" ref="S96:S97" si="154">Q96*R96</f>
        <v>0</v>
      </c>
      <c r="T96" s="127"/>
      <c r="U96" s="128"/>
      <c r="V96" s="148">
        <f t="shared" ref="V96:V97" si="155">T96*U96</f>
        <v>0</v>
      </c>
      <c r="W96" s="218"/>
      <c r="X96" s="128"/>
      <c r="Y96" s="148">
        <f t="shared" ref="Y96:Y97" si="156">W96*X96</f>
        <v>0</v>
      </c>
      <c r="Z96" s="127"/>
      <c r="AA96" s="128"/>
      <c r="AB96" s="148">
        <f t="shared" ref="AB96:AB97" si="157">Z96*AA96</f>
        <v>0</v>
      </c>
      <c r="AC96" s="130">
        <f t="shared" si="147"/>
        <v>5000</v>
      </c>
      <c r="AD96" s="131">
        <f t="shared" si="148"/>
        <v>5000</v>
      </c>
      <c r="AE96" s="194">
        <f t="shared" si="149"/>
        <v>0</v>
      </c>
      <c r="AF96" s="133">
        <f t="shared" si="150"/>
        <v>0</v>
      </c>
      <c r="AG96" s="134"/>
      <c r="AH96" s="106"/>
      <c r="AI96" s="106"/>
    </row>
    <row r="97" spans="1:35" ht="15.75" customHeight="1">
      <c r="A97" s="135" t="s">
        <v>113</v>
      </c>
      <c r="B97" s="136" t="s">
        <v>127</v>
      </c>
      <c r="C97" s="137" t="s">
        <v>222</v>
      </c>
      <c r="D97" s="138" t="s">
        <v>149</v>
      </c>
      <c r="E97" s="235">
        <v>1000</v>
      </c>
      <c r="F97" s="236">
        <v>15</v>
      </c>
      <c r="G97" s="237">
        <f t="shared" si="151"/>
        <v>15000</v>
      </c>
      <c r="H97" s="153">
        <v>1000</v>
      </c>
      <c r="I97" s="154">
        <v>15</v>
      </c>
      <c r="J97" s="156">
        <f>H97*I97</f>
        <v>15000</v>
      </c>
      <c r="K97" s="233"/>
      <c r="L97" s="140"/>
      <c r="M97" s="234">
        <f t="shared" si="152"/>
        <v>0</v>
      </c>
      <c r="N97" s="139"/>
      <c r="O97" s="140"/>
      <c r="P97" s="234">
        <f t="shared" si="153"/>
        <v>0</v>
      </c>
      <c r="Q97" s="233"/>
      <c r="R97" s="140"/>
      <c r="S97" s="234">
        <f t="shared" si="154"/>
        <v>0</v>
      </c>
      <c r="T97" s="139"/>
      <c r="U97" s="140"/>
      <c r="V97" s="234">
        <f t="shared" si="155"/>
        <v>0</v>
      </c>
      <c r="W97" s="233"/>
      <c r="X97" s="140"/>
      <c r="Y97" s="234">
        <f t="shared" si="156"/>
        <v>0</v>
      </c>
      <c r="Z97" s="139"/>
      <c r="AA97" s="140"/>
      <c r="AB97" s="234">
        <f t="shared" si="157"/>
        <v>0</v>
      </c>
      <c r="AC97" s="273">
        <f t="shared" si="147"/>
        <v>15000</v>
      </c>
      <c r="AD97" s="274">
        <f t="shared" si="148"/>
        <v>15000</v>
      </c>
      <c r="AE97" s="275">
        <f t="shared" si="149"/>
        <v>0</v>
      </c>
      <c r="AF97" s="133">
        <f t="shared" si="150"/>
        <v>0</v>
      </c>
      <c r="AG97" s="134"/>
      <c r="AH97" s="106"/>
      <c r="AI97" s="106"/>
    </row>
    <row r="98" spans="1:35" ht="24.75" customHeight="1">
      <c r="A98" s="107" t="s">
        <v>110</v>
      </c>
      <c r="B98" s="108" t="s">
        <v>223</v>
      </c>
      <c r="C98" s="276" t="s">
        <v>224</v>
      </c>
      <c r="D98" s="110"/>
      <c r="E98" s="111">
        <f t="shared" ref="E98:AB98" si="158">SUM(E99:E101)</f>
        <v>0</v>
      </c>
      <c r="F98" s="112">
        <f t="shared" si="158"/>
        <v>0</v>
      </c>
      <c r="G98" s="113">
        <f t="shared" si="158"/>
        <v>0</v>
      </c>
      <c r="H98" s="111">
        <f t="shared" si="158"/>
        <v>0</v>
      </c>
      <c r="I98" s="112">
        <f t="shared" si="158"/>
        <v>0</v>
      </c>
      <c r="J98" s="147">
        <f t="shared" si="158"/>
        <v>0</v>
      </c>
      <c r="K98" s="216">
        <f t="shared" si="158"/>
        <v>0</v>
      </c>
      <c r="L98" s="112">
        <f t="shared" si="158"/>
        <v>0</v>
      </c>
      <c r="M98" s="147">
        <f t="shared" si="158"/>
        <v>0</v>
      </c>
      <c r="N98" s="111">
        <f t="shared" si="158"/>
        <v>0</v>
      </c>
      <c r="O98" s="112">
        <f t="shared" si="158"/>
        <v>0</v>
      </c>
      <c r="P98" s="147">
        <f t="shared" si="158"/>
        <v>0</v>
      </c>
      <c r="Q98" s="216">
        <f t="shared" si="158"/>
        <v>0</v>
      </c>
      <c r="R98" s="112">
        <f t="shared" si="158"/>
        <v>0</v>
      </c>
      <c r="S98" s="147">
        <f t="shared" si="158"/>
        <v>0</v>
      </c>
      <c r="T98" s="111">
        <f t="shared" si="158"/>
        <v>0</v>
      </c>
      <c r="U98" s="112">
        <f t="shared" si="158"/>
        <v>0</v>
      </c>
      <c r="V98" s="147">
        <f t="shared" si="158"/>
        <v>0</v>
      </c>
      <c r="W98" s="216">
        <f t="shared" si="158"/>
        <v>0</v>
      </c>
      <c r="X98" s="112">
        <f t="shared" si="158"/>
        <v>0</v>
      </c>
      <c r="Y98" s="147">
        <f t="shared" si="158"/>
        <v>0</v>
      </c>
      <c r="Z98" s="111">
        <f t="shared" si="158"/>
        <v>0</v>
      </c>
      <c r="AA98" s="112">
        <f t="shared" si="158"/>
        <v>0</v>
      </c>
      <c r="AB98" s="147">
        <f t="shared" si="158"/>
        <v>0</v>
      </c>
      <c r="AC98" s="114">
        <f t="shared" si="147"/>
        <v>0</v>
      </c>
      <c r="AD98" s="115">
        <f t="shared" si="148"/>
        <v>0</v>
      </c>
      <c r="AE98" s="115">
        <f t="shared" si="149"/>
        <v>0</v>
      </c>
      <c r="AF98" s="157" t="e">
        <f t="shared" si="150"/>
        <v>#DIV/0!</v>
      </c>
      <c r="AG98" s="158"/>
      <c r="AH98" s="119"/>
      <c r="AI98" s="119"/>
    </row>
    <row r="99" spans="1:35" ht="24" customHeight="1">
      <c r="A99" s="120" t="s">
        <v>113</v>
      </c>
      <c r="B99" s="121" t="s">
        <v>114</v>
      </c>
      <c r="C99" s="122" t="s">
        <v>225</v>
      </c>
      <c r="D99" s="123" t="s">
        <v>149</v>
      </c>
      <c r="E99" s="127"/>
      <c r="F99" s="128"/>
      <c r="G99" s="129">
        <f t="shared" ref="G99:G101" si="159">E99*F99</f>
        <v>0</v>
      </c>
      <c r="H99" s="127"/>
      <c r="I99" s="128"/>
      <c r="J99" s="148">
        <f t="shared" ref="J99:J101" si="160">H99*I99</f>
        <v>0</v>
      </c>
      <c r="K99" s="218"/>
      <c r="L99" s="128"/>
      <c r="M99" s="148">
        <f t="shared" ref="M99:M101" si="161">K99*L99</f>
        <v>0</v>
      </c>
      <c r="N99" s="127"/>
      <c r="O99" s="128"/>
      <c r="P99" s="148">
        <f t="shared" ref="P99:P101" si="162">N99*O99</f>
        <v>0</v>
      </c>
      <c r="Q99" s="218"/>
      <c r="R99" s="128"/>
      <c r="S99" s="148">
        <f t="shared" ref="S99:S101" si="163">Q99*R99</f>
        <v>0</v>
      </c>
      <c r="T99" s="127"/>
      <c r="U99" s="128"/>
      <c r="V99" s="148">
        <f t="shared" ref="V99:V101" si="164">T99*U99</f>
        <v>0</v>
      </c>
      <c r="W99" s="218"/>
      <c r="X99" s="128"/>
      <c r="Y99" s="148">
        <f t="shared" ref="Y99:Y101" si="165">W99*X99</f>
        <v>0</v>
      </c>
      <c r="Z99" s="127"/>
      <c r="AA99" s="128"/>
      <c r="AB99" s="148">
        <f t="shared" ref="AB99:AB101" si="166">Z99*AA99</f>
        <v>0</v>
      </c>
      <c r="AC99" s="130">
        <f t="shared" si="147"/>
        <v>0</v>
      </c>
      <c r="AD99" s="131">
        <f t="shared" si="148"/>
        <v>0</v>
      </c>
      <c r="AE99" s="194">
        <f t="shared" si="149"/>
        <v>0</v>
      </c>
      <c r="AF99" s="133" t="e">
        <f t="shared" si="150"/>
        <v>#DIV/0!</v>
      </c>
      <c r="AG99" s="134"/>
      <c r="AH99" s="106"/>
      <c r="AI99" s="106"/>
    </row>
    <row r="100" spans="1:35" ht="18.75" customHeight="1">
      <c r="A100" s="120" t="s">
        <v>113</v>
      </c>
      <c r="B100" s="121" t="s">
        <v>117</v>
      </c>
      <c r="C100" s="122" t="s">
        <v>225</v>
      </c>
      <c r="D100" s="123" t="s">
        <v>149</v>
      </c>
      <c r="E100" s="127"/>
      <c r="F100" s="128"/>
      <c r="G100" s="129">
        <f t="shared" si="159"/>
        <v>0</v>
      </c>
      <c r="H100" s="127"/>
      <c r="I100" s="128"/>
      <c r="J100" s="148">
        <f t="shared" si="160"/>
        <v>0</v>
      </c>
      <c r="K100" s="218"/>
      <c r="L100" s="128"/>
      <c r="M100" s="148">
        <f t="shared" si="161"/>
        <v>0</v>
      </c>
      <c r="N100" s="127"/>
      <c r="O100" s="128"/>
      <c r="P100" s="148">
        <f t="shared" si="162"/>
        <v>0</v>
      </c>
      <c r="Q100" s="218"/>
      <c r="R100" s="128"/>
      <c r="S100" s="148">
        <f t="shared" si="163"/>
        <v>0</v>
      </c>
      <c r="T100" s="127"/>
      <c r="U100" s="128"/>
      <c r="V100" s="148">
        <f t="shared" si="164"/>
        <v>0</v>
      </c>
      <c r="W100" s="218"/>
      <c r="X100" s="128"/>
      <c r="Y100" s="148">
        <f t="shared" si="165"/>
        <v>0</v>
      </c>
      <c r="Z100" s="127"/>
      <c r="AA100" s="128"/>
      <c r="AB100" s="148">
        <f t="shared" si="166"/>
        <v>0</v>
      </c>
      <c r="AC100" s="130">
        <f t="shared" si="147"/>
        <v>0</v>
      </c>
      <c r="AD100" s="131">
        <f t="shared" si="148"/>
        <v>0</v>
      </c>
      <c r="AE100" s="194">
        <f t="shared" si="149"/>
        <v>0</v>
      </c>
      <c r="AF100" s="133" t="e">
        <f t="shared" si="150"/>
        <v>#DIV/0!</v>
      </c>
      <c r="AG100" s="134"/>
      <c r="AH100" s="106"/>
      <c r="AI100" s="106"/>
    </row>
    <row r="101" spans="1:35" ht="21.75" customHeight="1">
      <c r="A101" s="135" t="s">
        <v>113</v>
      </c>
      <c r="B101" s="136" t="s">
        <v>119</v>
      </c>
      <c r="C101" s="137" t="s">
        <v>225</v>
      </c>
      <c r="D101" s="138" t="s">
        <v>149</v>
      </c>
      <c r="E101" s="139"/>
      <c r="F101" s="140"/>
      <c r="G101" s="141">
        <f t="shared" si="159"/>
        <v>0</v>
      </c>
      <c r="H101" s="153"/>
      <c r="I101" s="154"/>
      <c r="J101" s="156">
        <f t="shared" si="160"/>
        <v>0</v>
      </c>
      <c r="K101" s="233"/>
      <c r="L101" s="140"/>
      <c r="M101" s="234">
        <f t="shared" si="161"/>
        <v>0</v>
      </c>
      <c r="N101" s="139"/>
      <c r="O101" s="140"/>
      <c r="P101" s="234">
        <f t="shared" si="162"/>
        <v>0</v>
      </c>
      <c r="Q101" s="233"/>
      <c r="R101" s="140"/>
      <c r="S101" s="234">
        <f t="shared" si="163"/>
        <v>0</v>
      </c>
      <c r="T101" s="139"/>
      <c r="U101" s="140"/>
      <c r="V101" s="234">
        <f t="shared" si="164"/>
        <v>0</v>
      </c>
      <c r="W101" s="233"/>
      <c r="X101" s="140"/>
      <c r="Y101" s="234">
        <f t="shared" si="165"/>
        <v>0</v>
      </c>
      <c r="Z101" s="139"/>
      <c r="AA101" s="140"/>
      <c r="AB101" s="234">
        <f t="shared" si="166"/>
        <v>0</v>
      </c>
      <c r="AC101" s="273">
        <f t="shared" si="147"/>
        <v>0</v>
      </c>
      <c r="AD101" s="274">
        <f t="shared" si="148"/>
        <v>0</v>
      </c>
      <c r="AE101" s="275">
        <f t="shared" si="149"/>
        <v>0</v>
      </c>
      <c r="AF101" s="133" t="e">
        <f t="shared" si="150"/>
        <v>#DIV/0!</v>
      </c>
      <c r="AG101" s="134"/>
      <c r="AH101" s="106"/>
      <c r="AI101" s="106"/>
    </row>
    <row r="102" spans="1:35" ht="24.75" customHeight="1">
      <c r="A102" s="107" t="s">
        <v>110</v>
      </c>
      <c r="B102" s="108" t="s">
        <v>226</v>
      </c>
      <c r="C102" s="276" t="s">
        <v>227</v>
      </c>
      <c r="D102" s="110"/>
      <c r="E102" s="111">
        <f t="shared" ref="E102:AB102" si="167">SUM(E103:E105)</f>
        <v>0</v>
      </c>
      <c r="F102" s="112">
        <f t="shared" si="167"/>
        <v>0</v>
      </c>
      <c r="G102" s="113">
        <f t="shared" si="167"/>
        <v>0</v>
      </c>
      <c r="H102" s="111">
        <f t="shared" si="167"/>
        <v>0</v>
      </c>
      <c r="I102" s="112">
        <f t="shared" si="167"/>
        <v>0</v>
      </c>
      <c r="J102" s="147">
        <f t="shared" si="167"/>
        <v>0</v>
      </c>
      <c r="K102" s="216">
        <f t="shared" si="167"/>
        <v>0</v>
      </c>
      <c r="L102" s="112">
        <f t="shared" si="167"/>
        <v>0</v>
      </c>
      <c r="M102" s="147">
        <f t="shared" si="167"/>
        <v>0</v>
      </c>
      <c r="N102" s="111">
        <f t="shared" si="167"/>
        <v>0</v>
      </c>
      <c r="O102" s="112">
        <f t="shared" si="167"/>
        <v>0</v>
      </c>
      <c r="P102" s="147">
        <f t="shared" si="167"/>
        <v>0</v>
      </c>
      <c r="Q102" s="216">
        <f t="shared" si="167"/>
        <v>0</v>
      </c>
      <c r="R102" s="112">
        <f t="shared" si="167"/>
        <v>0</v>
      </c>
      <c r="S102" s="147">
        <f t="shared" si="167"/>
        <v>0</v>
      </c>
      <c r="T102" s="111">
        <f t="shared" si="167"/>
        <v>0</v>
      </c>
      <c r="U102" s="112">
        <f t="shared" si="167"/>
        <v>0</v>
      </c>
      <c r="V102" s="147">
        <f t="shared" si="167"/>
        <v>0</v>
      </c>
      <c r="W102" s="216">
        <f t="shared" si="167"/>
        <v>0</v>
      </c>
      <c r="X102" s="112">
        <f t="shared" si="167"/>
        <v>0</v>
      </c>
      <c r="Y102" s="147">
        <f t="shared" si="167"/>
        <v>0</v>
      </c>
      <c r="Z102" s="111">
        <f t="shared" si="167"/>
        <v>0</v>
      </c>
      <c r="AA102" s="112">
        <f t="shared" si="167"/>
        <v>0</v>
      </c>
      <c r="AB102" s="147">
        <f t="shared" si="167"/>
        <v>0</v>
      </c>
      <c r="AC102" s="114">
        <f t="shared" si="147"/>
        <v>0</v>
      </c>
      <c r="AD102" s="115">
        <f t="shared" si="148"/>
        <v>0</v>
      </c>
      <c r="AE102" s="115">
        <f t="shared" si="149"/>
        <v>0</v>
      </c>
      <c r="AF102" s="157" t="e">
        <f t="shared" si="150"/>
        <v>#DIV/0!</v>
      </c>
      <c r="AG102" s="158"/>
      <c r="AH102" s="119"/>
      <c r="AI102" s="119"/>
    </row>
    <row r="103" spans="1:35" ht="24" customHeight="1">
      <c r="A103" s="120" t="s">
        <v>113</v>
      </c>
      <c r="B103" s="121" t="s">
        <v>114</v>
      </c>
      <c r="C103" s="122" t="s">
        <v>225</v>
      </c>
      <c r="D103" s="123" t="s">
        <v>149</v>
      </c>
      <c r="E103" s="127"/>
      <c r="F103" s="128"/>
      <c r="G103" s="129">
        <f t="shared" ref="G103:G105" si="168">E103*F103</f>
        <v>0</v>
      </c>
      <c r="H103" s="127"/>
      <c r="I103" s="128"/>
      <c r="J103" s="148">
        <f t="shared" ref="J103:J105" si="169">H103*I103</f>
        <v>0</v>
      </c>
      <c r="K103" s="218"/>
      <c r="L103" s="128"/>
      <c r="M103" s="148">
        <f t="shared" ref="M103:M105" si="170">K103*L103</f>
        <v>0</v>
      </c>
      <c r="N103" s="127"/>
      <c r="O103" s="128"/>
      <c r="P103" s="148">
        <f t="shared" ref="P103:P105" si="171">N103*O103</f>
        <v>0</v>
      </c>
      <c r="Q103" s="218"/>
      <c r="R103" s="128"/>
      <c r="S103" s="148">
        <f t="shared" ref="S103:S105" si="172">Q103*R103</f>
        <v>0</v>
      </c>
      <c r="T103" s="127"/>
      <c r="U103" s="128"/>
      <c r="V103" s="148">
        <f t="shared" ref="V103:V105" si="173">T103*U103</f>
        <v>0</v>
      </c>
      <c r="W103" s="218"/>
      <c r="X103" s="128"/>
      <c r="Y103" s="148">
        <f t="shared" ref="Y103:Y105" si="174">W103*X103</f>
        <v>0</v>
      </c>
      <c r="Z103" s="127"/>
      <c r="AA103" s="128"/>
      <c r="AB103" s="148">
        <f t="shared" ref="AB103:AB105" si="175">Z103*AA103</f>
        <v>0</v>
      </c>
      <c r="AC103" s="130">
        <f t="shared" si="147"/>
        <v>0</v>
      </c>
      <c r="AD103" s="131">
        <f t="shared" si="148"/>
        <v>0</v>
      </c>
      <c r="AE103" s="194">
        <f t="shared" si="149"/>
        <v>0</v>
      </c>
      <c r="AF103" s="133" t="e">
        <f t="shared" si="150"/>
        <v>#DIV/0!</v>
      </c>
      <c r="AG103" s="134"/>
      <c r="AH103" s="106"/>
      <c r="AI103" s="106"/>
    </row>
    <row r="104" spans="1:35" ht="18.75" customHeight="1">
      <c r="A104" s="120" t="s">
        <v>113</v>
      </c>
      <c r="B104" s="121" t="s">
        <v>117</v>
      </c>
      <c r="C104" s="122" t="s">
        <v>225</v>
      </c>
      <c r="D104" s="123" t="s">
        <v>149</v>
      </c>
      <c r="E104" s="127"/>
      <c r="F104" s="128"/>
      <c r="G104" s="129">
        <f t="shared" si="168"/>
        <v>0</v>
      </c>
      <c r="H104" s="127"/>
      <c r="I104" s="128"/>
      <c r="J104" s="148">
        <f t="shared" si="169"/>
        <v>0</v>
      </c>
      <c r="K104" s="218"/>
      <c r="L104" s="128"/>
      <c r="M104" s="148">
        <f t="shared" si="170"/>
        <v>0</v>
      </c>
      <c r="N104" s="127"/>
      <c r="O104" s="128"/>
      <c r="P104" s="148">
        <f t="shared" si="171"/>
        <v>0</v>
      </c>
      <c r="Q104" s="218"/>
      <c r="R104" s="128"/>
      <c r="S104" s="148">
        <f t="shared" si="172"/>
        <v>0</v>
      </c>
      <c r="T104" s="127"/>
      <c r="U104" s="128"/>
      <c r="V104" s="148">
        <f t="shared" si="173"/>
        <v>0</v>
      </c>
      <c r="W104" s="218"/>
      <c r="X104" s="128"/>
      <c r="Y104" s="148">
        <f t="shared" si="174"/>
        <v>0</v>
      </c>
      <c r="Z104" s="127"/>
      <c r="AA104" s="128"/>
      <c r="AB104" s="148">
        <f t="shared" si="175"/>
        <v>0</v>
      </c>
      <c r="AC104" s="130">
        <f t="shared" si="147"/>
        <v>0</v>
      </c>
      <c r="AD104" s="131">
        <f t="shared" si="148"/>
        <v>0</v>
      </c>
      <c r="AE104" s="194">
        <f t="shared" si="149"/>
        <v>0</v>
      </c>
      <c r="AF104" s="133" t="e">
        <f t="shared" si="150"/>
        <v>#DIV/0!</v>
      </c>
      <c r="AG104" s="134"/>
      <c r="AH104" s="106"/>
      <c r="AI104" s="106"/>
    </row>
    <row r="105" spans="1:35" ht="21.75" customHeight="1">
      <c r="A105" s="149" t="s">
        <v>113</v>
      </c>
      <c r="B105" s="150" t="s">
        <v>119</v>
      </c>
      <c r="C105" s="151" t="s">
        <v>225</v>
      </c>
      <c r="D105" s="152" t="s">
        <v>149</v>
      </c>
      <c r="E105" s="153"/>
      <c r="F105" s="154"/>
      <c r="G105" s="155">
        <f t="shared" si="168"/>
        <v>0</v>
      </c>
      <c r="H105" s="153"/>
      <c r="I105" s="154"/>
      <c r="J105" s="156">
        <f t="shared" si="169"/>
        <v>0</v>
      </c>
      <c r="K105" s="220"/>
      <c r="L105" s="154"/>
      <c r="M105" s="156">
        <f t="shared" si="170"/>
        <v>0</v>
      </c>
      <c r="N105" s="153"/>
      <c r="O105" s="154"/>
      <c r="P105" s="156">
        <f t="shared" si="171"/>
        <v>0</v>
      </c>
      <c r="Q105" s="220"/>
      <c r="R105" s="154"/>
      <c r="S105" s="156">
        <f t="shared" si="172"/>
        <v>0</v>
      </c>
      <c r="T105" s="153"/>
      <c r="U105" s="154"/>
      <c r="V105" s="156">
        <f t="shared" si="173"/>
        <v>0</v>
      </c>
      <c r="W105" s="220"/>
      <c r="X105" s="154"/>
      <c r="Y105" s="156">
        <f t="shared" si="174"/>
        <v>0</v>
      </c>
      <c r="Z105" s="153"/>
      <c r="AA105" s="154"/>
      <c r="AB105" s="156">
        <f t="shared" si="175"/>
        <v>0</v>
      </c>
      <c r="AC105" s="142">
        <f t="shared" si="147"/>
        <v>0</v>
      </c>
      <c r="AD105" s="143">
        <f t="shared" si="148"/>
        <v>0</v>
      </c>
      <c r="AE105" s="196">
        <f t="shared" si="149"/>
        <v>0</v>
      </c>
      <c r="AF105" s="162" t="e">
        <f t="shared" si="150"/>
        <v>#DIV/0!</v>
      </c>
      <c r="AG105" s="163"/>
      <c r="AH105" s="106"/>
      <c r="AI105" s="106"/>
    </row>
    <row r="106" spans="1:35" ht="15" customHeight="1">
      <c r="A106" s="198" t="s">
        <v>228</v>
      </c>
      <c r="B106" s="199"/>
      <c r="C106" s="200"/>
      <c r="D106" s="201"/>
      <c r="E106" s="202">
        <f t="shared" ref="E106:AB106" si="176">E102+E98+E93</f>
        <v>1300</v>
      </c>
      <c r="F106" s="203">
        <f t="shared" si="176"/>
        <v>285</v>
      </c>
      <c r="G106" s="204">
        <f t="shared" si="176"/>
        <v>42000</v>
      </c>
      <c r="H106" s="202">
        <f t="shared" si="176"/>
        <v>1100</v>
      </c>
      <c r="I106" s="203">
        <f t="shared" si="176"/>
        <v>135</v>
      </c>
      <c r="J106" s="206">
        <f t="shared" si="176"/>
        <v>43861.34</v>
      </c>
      <c r="K106" s="205">
        <f t="shared" si="176"/>
        <v>0</v>
      </c>
      <c r="L106" s="203">
        <f t="shared" si="176"/>
        <v>0</v>
      </c>
      <c r="M106" s="206">
        <f t="shared" si="176"/>
        <v>0</v>
      </c>
      <c r="N106" s="202">
        <f t="shared" si="176"/>
        <v>0</v>
      </c>
      <c r="O106" s="203">
        <f t="shared" si="176"/>
        <v>0</v>
      </c>
      <c r="P106" s="206">
        <f t="shared" si="176"/>
        <v>0</v>
      </c>
      <c r="Q106" s="205">
        <f t="shared" si="176"/>
        <v>0</v>
      </c>
      <c r="R106" s="203">
        <f t="shared" si="176"/>
        <v>0</v>
      </c>
      <c r="S106" s="206">
        <f t="shared" si="176"/>
        <v>0</v>
      </c>
      <c r="T106" s="202">
        <f t="shared" si="176"/>
        <v>0</v>
      </c>
      <c r="U106" s="203">
        <f t="shared" si="176"/>
        <v>0</v>
      </c>
      <c r="V106" s="206">
        <f t="shared" si="176"/>
        <v>0</v>
      </c>
      <c r="W106" s="205">
        <f t="shared" si="176"/>
        <v>0</v>
      </c>
      <c r="X106" s="203">
        <f t="shared" si="176"/>
        <v>0</v>
      </c>
      <c r="Y106" s="206">
        <f t="shared" si="176"/>
        <v>0</v>
      </c>
      <c r="Z106" s="202">
        <f t="shared" si="176"/>
        <v>0</v>
      </c>
      <c r="AA106" s="203">
        <f t="shared" si="176"/>
        <v>0</v>
      </c>
      <c r="AB106" s="206">
        <f t="shared" si="176"/>
        <v>0</v>
      </c>
      <c r="AC106" s="168">
        <f t="shared" si="147"/>
        <v>42000</v>
      </c>
      <c r="AD106" s="173">
        <f t="shared" si="148"/>
        <v>43861.34</v>
      </c>
      <c r="AE106" s="221">
        <f t="shared" si="149"/>
        <v>-1861.3399999999965</v>
      </c>
      <c r="AF106" s="277">
        <f t="shared" si="150"/>
        <v>-4.4317619047618967E-2</v>
      </c>
      <c r="AG106" s="223"/>
      <c r="AH106" s="106"/>
      <c r="AI106" s="106"/>
    </row>
    <row r="107" spans="1:35" ht="15.75" customHeight="1">
      <c r="A107" s="278" t="s">
        <v>108</v>
      </c>
      <c r="B107" s="279" t="s">
        <v>31</v>
      </c>
      <c r="C107" s="178" t="s">
        <v>229</v>
      </c>
      <c r="D107" s="212"/>
      <c r="E107" s="96"/>
      <c r="F107" s="97"/>
      <c r="G107" s="97"/>
      <c r="H107" s="96"/>
      <c r="I107" s="97"/>
      <c r="J107" s="101"/>
      <c r="K107" s="97"/>
      <c r="L107" s="97"/>
      <c r="M107" s="101"/>
      <c r="N107" s="96"/>
      <c r="O107" s="97"/>
      <c r="P107" s="101"/>
      <c r="Q107" s="97"/>
      <c r="R107" s="97"/>
      <c r="S107" s="101"/>
      <c r="T107" s="96"/>
      <c r="U107" s="97"/>
      <c r="V107" s="101"/>
      <c r="W107" s="97"/>
      <c r="X107" s="97"/>
      <c r="Y107" s="101"/>
      <c r="Z107" s="96"/>
      <c r="AA107" s="97"/>
      <c r="AB107" s="97"/>
      <c r="AC107" s="102"/>
      <c r="AD107" s="103"/>
      <c r="AE107" s="103"/>
      <c r="AF107" s="104"/>
      <c r="AG107" s="105"/>
      <c r="AH107" s="106"/>
      <c r="AI107" s="106"/>
    </row>
    <row r="108" spans="1:35" ht="15.75" customHeight="1">
      <c r="A108" s="107" t="s">
        <v>110</v>
      </c>
      <c r="B108" s="108" t="s">
        <v>230</v>
      </c>
      <c r="C108" s="270" t="s">
        <v>231</v>
      </c>
      <c r="D108" s="192"/>
      <c r="E108" s="213">
        <f t="shared" ref="E108:AB108" si="177">SUM(E109:E117)</f>
        <v>10827</v>
      </c>
      <c r="F108" s="214">
        <f t="shared" si="177"/>
        <v>2778.7133333333331</v>
      </c>
      <c r="G108" s="215">
        <f t="shared" si="177"/>
        <v>148140</v>
      </c>
      <c r="H108" s="213">
        <f t="shared" si="177"/>
        <v>10761</v>
      </c>
      <c r="I108" s="214">
        <f t="shared" si="177"/>
        <v>6900.1690322580644</v>
      </c>
      <c r="J108" s="227">
        <f t="shared" si="177"/>
        <v>147550</v>
      </c>
      <c r="K108" s="226">
        <f t="shared" si="177"/>
        <v>0</v>
      </c>
      <c r="L108" s="214">
        <f t="shared" si="177"/>
        <v>0</v>
      </c>
      <c r="M108" s="227">
        <f t="shared" si="177"/>
        <v>0</v>
      </c>
      <c r="N108" s="213">
        <f t="shared" si="177"/>
        <v>0</v>
      </c>
      <c r="O108" s="214">
        <f t="shared" si="177"/>
        <v>0</v>
      </c>
      <c r="P108" s="227">
        <f t="shared" si="177"/>
        <v>0</v>
      </c>
      <c r="Q108" s="226">
        <f t="shared" si="177"/>
        <v>0</v>
      </c>
      <c r="R108" s="214">
        <f t="shared" si="177"/>
        <v>0</v>
      </c>
      <c r="S108" s="227">
        <f t="shared" si="177"/>
        <v>0</v>
      </c>
      <c r="T108" s="213">
        <f t="shared" si="177"/>
        <v>0</v>
      </c>
      <c r="U108" s="214">
        <f t="shared" si="177"/>
        <v>0</v>
      </c>
      <c r="V108" s="227">
        <f t="shared" si="177"/>
        <v>0</v>
      </c>
      <c r="W108" s="226">
        <f t="shared" si="177"/>
        <v>0</v>
      </c>
      <c r="X108" s="214">
        <f t="shared" si="177"/>
        <v>0</v>
      </c>
      <c r="Y108" s="227">
        <f t="shared" si="177"/>
        <v>0</v>
      </c>
      <c r="Z108" s="213">
        <f t="shared" si="177"/>
        <v>0</v>
      </c>
      <c r="AA108" s="214">
        <f t="shared" si="177"/>
        <v>0</v>
      </c>
      <c r="AB108" s="227">
        <f t="shared" si="177"/>
        <v>0</v>
      </c>
      <c r="AC108" s="114">
        <f t="shared" ref="AC108:AC118" si="178">G108+M108+S108+Y108</f>
        <v>148140</v>
      </c>
      <c r="AD108" s="115">
        <f t="shared" ref="AD108:AD118" si="179">J108+P108+V108+AB108</f>
        <v>147550</v>
      </c>
      <c r="AE108" s="115">
        <f t="shared" ref="AE108:AE118" si="180">AC108-AD108</f>
        <v>590</v>
      </c>
      <c r="AF108" s="117">
        <f t="shared" ref="AF108:AF118" si="181">AE108/AC108</f>
        <v>3.9827190495477253E-3</v>
      </c>
      <c r="AG108" s="118"/>
      <c r="AH108" s="119"/>
      <c r="AI108" s="119"/>
    </row>
    <row r="109" spans="1:35" ht="84.75" customHeight="1">
      <c r="A109" s="120" t="s">
        <v>113</v>
      </c>
      <c r="B109" s="121" t="s">
        <v>114</v>
      </c>
      <c r="C109" s="122" t="s">
        <v>232</v>
      </c>
      <c r="D109" s="123" t="s">
        <v>149</v>
      </c>
      <c r="E109" s="124">
        <v>500</v>
      </c>
      <c r="F109" s="125">
        <v>100</v>
      </c>
      <c r="G109" s="126">
        <f t="shared" ref="G109:G110" si="182">E109*F109</f>
        <v>50000</v>
      </c>
      <c r="H109" s="127">
        <v>500</v>
      </c>
      <c r="I109" s="128">
        <v>100</v>
      </c>
      <c r="J109" s="148">
        <f>H109*I109</f>
        <v>50000</v>
      </c>
      <c r="K109" s="218"/>
      <c r="L109" s="128"/>
      <c r="M109" s="148">
        <f t="shared" ref="M109:M117" si="183">K109*L109</f>
        <v>0</v>
      </c>
      <c r="N109" s="127"/>
      <c r="O109" s="128"/>
      <c r="P109" s="148">
        <f t="shared" ref="P109:P117" si="184">N109*O109</f>
        <v>0</v>
      </c>
      <c r="Q109" s="218"/>
      <c r="R109" s="128"/>
      <c r="S109" s="148">
        <f t="shared" ref="S109:S117" si="185">Q109*R109</f>
        <v>0</v>
      </c>
      <c r="T109" s="127"/>
      <c r="U109" s="128"/>
      <c r="V109" s="148">
        <f t="shared" ref="V109:V117" si="186">T109*U109</f>
        <v>0</v>
      </c>
      <c r="W109" s="218"/>
      <c r="X109" s="128"/>
      <c r="Y109" s="148">
        <f t="shared" ref="Y109:Y117" si="187">W109*X109</f>
        <v>0</v>
      </c>
      <c r="Z109" s="127"/>
      <c r="AA109" s="128"/>
      <c r="AB109" s="148">
        <f t="shared" ref="AB109:AB117" si="188">Z109*AA109</f>
        <v>0</v>
      </c>
      <c r="AC109" s="130">
        <f t="shared" si="178"/>
        <v>50000</v>
      </c>
      <c r="AD109" s="131">
        <f t="shared" si="179"/>
        <v>50000</v>
      </c>
      <c r="AE109" s="194">
        <f t="shared" si="180"/>
        <v>0</v>
      </c>
      <c r="AF109" s="133">
        <f t="shared" si="181"/>
        <v>0</v>
      </c>
      <c r="AG109" s="134"/>
      <c r="AH109" s="106"/>
      <c r="AI109" s="106"/>
    </row>
    <row r="110" spans="1:35" ht="30" customHeight="1">
      <c r="A110" s="120" t="s">
        <v>113</v>
      </c>
      <c r="B110" s="121" t="s">
        <v>117</v>
      </c>
      <c r="C110" s="122" t="s">
        <v>233</v>
      </c>
      <c r="D110" s="123" t="s">
        <v>149</v>
      </c>
      <c r="E110" s="124">
        <v>75</v>
      </c>
      <c r="F110" s="125">
        <v>200</v>
      </c>
      <c r="G110" s="126">
        <f t="shared" si="182"/>
        <v>15000</v>
      </c>
      <c r="H110" s="127">
        <v>3</v>
      </c>
      <c r="I110" s="128">
        <v>5000</v>
      </c>
      <c r="J110" s="148">
        <v>15000</v>
      </c>
      <c r="K110" s="218"/>
      <c r="L110" s="128"/>
      <c r="M110" s="148">
        <f t="shared" si="183"/>
        <v>0</v>
      </c>
      <c r="N110" s="127"/>
      <c r="O110" s="128"/>
      <c r="P110" s="148">
        <f t="shared" si="184"/>
        <v>0</v>
      </c>
      <c r="Q110" s="218"/>
      <c r="R110" s="128"/>
      <c r="S110" s="148">
        <f t="shared" si="185"/>
        <v>0</v>
      </c>
      <c r="T110" s="127"/>
      <c r="U110" s="128"/>
      <c r="V110" s="148">
        <f t="shared" si="186"/>
        <v>0</v>
      </c>
      <c r="W110" s="218"/>
      <c r="X110" s="128"/>
      <c r="Y110" s="148">
        <f t="shared" si="187"/>
        <v>0</v>
      </c>
      <c r="Z110" s="127"/>
      <c r="AA110" s="128"/>
      <c r="AB110" s="148">
        <f t="shared" si="188"/>
        <v>0</v>
      </c>
      <c r="AC110" s="130">
        <f t="shared" si="178"/>
        <v>15000</v>
      </c>
      <c r="AD110" s="131">
        <f t="shared" si="179"/>
        <v>15000</v>
      </c>
      <c r="AE110" s="194">
        <f t="shared" si="180"/>
        <v>0</v>
      </c>
      <c r="AF110" s="133">
        <f t="shared" si="181"/>
        <v>0</v>
      </c>
      <c r="AG110" s="134"/>
      <c r="AH110" s="106"/>
      <c r="AI110" s="106"/>
    </row>
    <row r="111" spans="1:35" ht="15.75" customHeight="1">
      <c r="A111" s="120" t="s">
        <v>113</v>
      </c>
      <c r="B111" s="121" t="s">
        <v>119</v>
      </c>
      <c r="C111" s="122" t="s">
        <v>234</v>
      </c>
      <c r="D111" s="123" t="s">
        <v>149</v>
      </c>
      <c r="E111" s="124">
        <v>3000</v>
      </c>
      <c r="F111" s="125">
        <f t="shared" ref="F111:F112" si="189">G111/E111</f>
        <v>3.38</v>
      </c>
      <c r="G111" s="126">
        <v>10140</v>
      </c>
      <c r="H111" s="127">
        <v>3000</v>
      </c>
      <c r="I111" s="128">
        <v>3.38</v>
      </c>
      <c r="J111" s="148">
        <f>H111*I111</f>
        <v>10140</v>
      </c>
      <c r="K111" s="218"/>
      <c r="L111" s="128"/>
      <c r="M111" s="148">
        <f t="shared" si="183"/>
        <v>0</v>
      </c>
      <c r="N111" s="127"/>
      <c r="O111" s="128"/>
      <c r="P111" s="148">
        <f t="shared" si="184"/>
        <v>0</v>
      </c>
      <c r="Q111" s="218"/>
      <c r="R111" s="128"/>
      <c r="S111" s="148">
        <f t="shared" si="185"/>
        <v>0</v>
      </c>
      <c r="T111" s="127"/>
      <c r="U111" s="128"/>
      <c r="V111" s="148">
        <f t="shared" si="186"/>
        <v>0</v>
      </c>
      <c r="W111" s="218"/>
      <c r="X111" s="128"/>
      <c r="Y111" s="148">
        <f t="shared" si="187"/>
        <v>0</v>
      </c>
      <c r="Z111" s="127"/>
      <c r="AA111" s="128"/>
      <c r="AB111" s="148">
        <f t="shared" si="188"/>
        <v>0</v>
      </c>
      <c r="AC111" s="130">
        <f t="shared" si="178"/>
        <v>10140</v>
      </c>
      <c r="AD111" s="131">
        <f t="shared" si="179"/>
        <v>10140</v>
      </c>
      <c r="AE111" s="194">
        <f t="shared" si="180"/>
        <v>0</v>
      </c>
      <c r="AF111" s="133">
        <f t="shared" si="181"/>
        <v>0</v>
      </c>
      <c r="AG111" s="134"/>
      <c r="AH111" s="106"/>
      <c r="AI111" s="106"/>
    </row>
    <row r="112" spans="1:35" ht="15.75" customHeight="1">
      <c r="A112" s="120" t="s">
        <v>113</v>
      </c>
      <c r="B112" s="121" t="s">
        <v>127</v>
      </c>
      <c r="C112" s="122" t="s">
        <v>235</v>
      </c>
      <c r="D112" s="123" t="s">
        <v>149</v>
      </c>
      <c r="E112" s="124">
        <v>6000</v>
      </c>
      <c r="F112" s="125">
        <f t="shared" si="189"/>
        <v>0.33333333333333331</v>
      </c>
      <c r="G112" s="126">
        <v>2000</v>
      </c>
      <c r="H112" s="127">
        <v>6000</v>
      </c>
      <c r="I112" s="128">
        <v>0.33</v>
      </c>
      <c r="J112" s="148">
        <v>2000</v>
      </c>
      <c r="K112" s="218"/>
      <c r="L112" s="128"/>
      <c r="M112" s="148">
        <f t="shared" si="183"/>
        <v>0</v>
      </c>
      <c r="N112" s="127"/>
      <c r="O112" s="128"/>
      <c r="P112" s="148">
        <f t="shared" si="184"/>
        <v>0</v>
      </c>
      <c r="Q112" s="218"/>
      <c r="R112" s="128"/>
      <c r="S112" s="148">
        <f t="shared" si="185"/>
        <v>0</v>
      </c>
      <c r="T112" s="127"/>
      <c r="U112" s="128"/>
      <c r="V112" s="148">
        <f t="shared" si="186"/>
        <v>0</v>
      </c>
      <c r="W112" s="218"/>
      <c r="X112" s="128"/>
      <c r="Y112" s="148">
        <f t="shared" si="187"/>
        <v>0</v>
      </c>
      <c r="Z112" s="127"/>
      <c r="AA112" s="128"/>
      <c r="AB112" s="148">
        <f t="shared" si="188"/>
        <v>0</v>
      </c>
      <c r="AC112" s="130">
        <f t="shared" si="178"/>
        <v>2000</v>
      </c>
      <c r="AD112" s="131">
        <f t="shared" si="179"/>
        <v>2000</v>
      </c>
      <c r="AE112" s="194">
        <f t="shared" si="180"/>
        <v>0</v>
      </c>
      <c r="AF112" s="133">
        <f t="shared" si="181"/>
        <v>0</v>
      </c>
      <c r="AG112" s="134"/>
      <c r="AH112" s="106"/>
      <c r="AI112" s="106"/>
    </row>
    <row r="113" spans="1:35" ht="15.75" customHeight="1">
      <c r="A113" s="120" t="s">
        <v>113</v>
      </c>
      <c r="B113" s="280" t="s">
        <v>129</v>
      </c>
      <c r="C113" s="122" t="s">
        <v>236</v>
      </c>
      <c r="D113" s="123" t="s">
        <v>149</v>
      </c>
      <c r="E113" s="124">
        <v>300</v>
      </c>
      <c r="F113" s="125">
        <v>20</v>
      </c>
      <c r="G113" s="126">
        <f t="shared" ref="G113:G117" si="190">E113*F113</f>
        <v>6000</v>
      </c>
      <c r="H113" s="127">
        <v>300</v>
      </c>
      <c r="I113" s="128">
        <v>20</v>
      </c>
      <c r="J113" s="148">
        <f t="shared" ref="J113:J115" si="191">H113*I113</f>
        <v>6000</v>
      </c>
      <c r="K113" s="218"/>
      <c r="L113" s="128"/>
      <c r="M113" s="148">
        <f t="shared" si="183"/>
        <v>0</v>
      </c>
      <c r="N113" s="127"/>
      <c r="O113" s="128"/>
      <c r="P113" s="148">
        <f t="shared" si="184"/>
        <v>0</v>
      </c>
      <c r="Q113" s="218"/>
      <c r="R113" s="128"/>
      <c r="S113" s="148">
        <f t="shared" si="185"/>
        <v>0</v>
      </c>
      <c r="T113" s="127"/>
      <c r="U113" s="128"/>
      <c r="V113" s="148">
        <f t="shared" si="186"/>
        <v>0</v>
      </c>
      <c r="W113" s="218"/>
      <c r="X113" s="128"/>
      <c r="Y113" s="148">
        <f t="shared" si="187"/>
        <v>0</v>
      </c>
      <c r="Z113" s="127"/>
      <c r="AA113" s="128"/>
      <c r="AB113" s="148">
        <f t="shared" si="188"/>
        <v>0</v>
      </c>
      <c r="AC113" s="130">
        <f t="shared" si="178"/>
        <v>6000</v>
      </c>
      <c r="AD113" s="131">
        <f t="shared" si="179"/>
        <v>6000</v>
      </c>
      <c r="AE113" s="194">
        <f t="shared" si="180"/>
        <v>0</v>
      </c>
      <c r="AF113" s="133">
        <f t="shared" si="181"/>
        <v>0</v>
      </c>
      <c r="AG113" s="134"/>
      <c r="AH113" s="106"/>
      <c r="AI113" s="106"/>
    </row>
    <row r="114" spans="1:35" ht="15.75" customHeight="1">
      <c r="A114" s="120" t="s">
        <v>113</v>
      </c>
      <c r="B114" s="121" t="s">
        <v>131</v>
      </c>
      <c r="C114" s="122" t="s">
        <v>237</v>
      </c>
      <c r="D114" s="123" t="s">
        <v>149</v>
      </c>
      <c r="E114" s="124">
        <v>700</v>
      </c>
      <c r="F114" s="125">
        <v>5</v>
      </c>
      <c r="G114" s="126">
        <f t="shared" si="190"/>
        <v>3500</v>
      </c>
      <c r="H114" s="127">
        <v>700</v>
      </c>
      <c r="I114" s="128">
        <v>5</v>
      </c>
      <c r="J114" s="148">
        <f t="shared" si="191"/>
        <v>3500</v>
      </c>
      <c r="K114" s="218"/>
      <c r="L114" s="128"/>
      <c r="M114" s="148">
        <f t="shared" si="183"/>
        <v>0</v>
      </c>
      <c r="N114" s="127"/>
      <c r="O114" s="128"/>
      <c r="P114" s="148">
        <f t="shared" si="184"/>
        <v>0</v>
      </c>
      <c r="Q114" s="218"/>
      <c r="R114" s="128"/>
      <c r="S114" s="148">
        <f t="shared" si="185"/>
        <v>0</v>
      </c>
      <c r="T114" s="127"/>
      <c r="U114" s="128"/>
      <c r="V114" s="148">
        <f t="shared" si="186"/>
        <v>0</v>
      </c>
      <c r="W114" s="218"/>
      <c r="X114" s="128"/>
      <c r="Y114" s="148">
        <f t="shared" si="187"/>
        <v>0</v>
      </c>
      <c r="Z114" s="127"/>
      <c r="AA114" s="128"/>
      <c r="AB114" s="148">
        <f t="shared" si="188"/>
        <v>0</v>
      </c>
      <c r="AC114" s="130">
        <f t="shared" si="178"/>
        <v>3500</v>
      </c>
      <c r="AD114" s="131">
        <f t="shared" si="179"/>
        <v>3500</v>
      </c>
      <c r="AE114" s="194">
        <f t="shared" si="180"/>
        <v>0</v>
      </c>
      <c r="AF114" s="133">
        <f t="shared" si="181"/>
        <v>0</v>
      </c>
      <c r="AG114" s="134"/>
      <c r="AH114" s="106"/>
      <c r="AI114" s="106"/>
    </row>
    <row r="115" spans="1:35" ht="85.5" customHeight="1">
      <c r="A115" s="120" t="s">
        <v>113</v>
      </c>
      <c r="B115" s="121" t="s">
        <v>133</v>
      </c>
      <c r="C115" s="122" t="s">
        <v>238</v>
      </c>
      <c r="D115" s="123" t="s">
        <v>176</v>
      </c>
      <c r="E115" s="124">
        <v>100</v>
      </c>
      <c r="F115" s="125">
        <v>200</v>
      </c>
      <c r="G115" s="126">
        <f t="shared" si="190"/>
        <v>20000</v>
      </c>
      <c r="H115" s="127">
        <v>100</v>
      </c>
      <c r="I115" s="128">
        <v>200</v>
      </c>
      <c r="J115" s="148">
        <f t="shared" si="191"/>
        <v>20000</v>
      </c>
      <c r="K115" s="218"/>
      <c r="L115" s="128"/>
      <c r="M115" s="148">
        <f t="shared" si="183"/>
        <v>0</v>
      </c>
      <c r="N115" s="127"/>
      <c r="O115" s="128"/>
      <c r="P115" s="148">
        <f t="shared" si="184"/>
        <v>0</v>
      </c>
      <c r="Q115" s="218"/>
      <c r="R115" s="128"/>
      <c r="S115" s="148">
        <f t="shared" si="185"/>
        <v>0</v>
      </c>
      <c r="T115" s="127"/>
      <c r="U115" s="128"/>
      <c r="V115" s="148">
        <f t="shared" si="186"/>
        <v>0</v>
      </c>
      <c r="W115" s="218"/>
      <c r="X115" s="128"/>
      <c r="Y115" s="148">
        <f t="shared" si="187"/>
        <v>0</v>
      </c>
      <c r="Z115" s="127"/>
      <c r="AA115" s="128"/>
      <c r="AB115" s="148">
        <f t="shared" si="188"/>
        <v>0</v>
      </c>
      <c r="AC115" s="130">
        <f t="shared" si="178"/>
        <v>20000</v>
      </c>
      <c r="AD115" s="131">
        <f t="shared" si="179"/>
        <v>20000</v>
      </c>
      <c r="AE115" s="194">
        <f t="shared" si="180"/>
        <v>0</v>
      </c>
      <c r="AF115" s="133">
        <f t="shared" si="181"/>
        <v>0</v>
      </c>
      <c r="AG115" s="134"/>
      <c r="AH115" s="106"/>
      <c r="AI115" s="106"/>
    </row>
    <row r="116" spans="1:35" ht="15.75" customHeight="1">
      <c r="A116" s="135" t="s">
        <v>113</v>
      </c>
      <c r="B116" s="136" t="s">
        <v>135</v>
      </c>
      <c r="C116" s="137" t="s">
        <v>239</v>
      </c>
      <c r="D116" s="123" t="s">
        <v>149</v>
      </c>
      <c r="E116" s="235">
        <v>2</v>
      </c>
      <c r="F116" s="236">
        <v>2000</v>
      </c>
      <c r="G116" s="258">
        <f t="shared" si="190"/>
        <v>4000</v>
      </c>
      <c r="H116" s="127">
        <v>3</v>
      </c>
      <c r="I116" s="128">
        <v>1333.33</v>
      </c>
      <c r="J116" s="148">
        <v>4000</v>
      </c>
      <c r="K116" s="218"/>
      <c r="L116" s="128"/>
      <c r="M116" s="148">
        <f t="shared" si="183"/>
        <v>0</v>
      </c>
      <c r="N116" s="127"/>
      <c r="O116" s="128"/>
      <c r="P116" s="148">
        <f t="shared" si="184"/>
        <v>0</v>
      </c>
      <c r="Q116" s="218"/>
      <c r="R116" s="128"/>
      <c r="S116" s="148">
        <f t="shared" si="185"/>
        <v>0</v>
      </c>
      <c r="T116" s="127"/>
      <c r="U116" s="128"/>
      <c r="V116" s="148">
        <f t="shared" si="186"/>
        <v>0</v>
      </c>
      <c r="W116" s="218"/>
      <c r="X116" s="128"/>
      <c r="Y116" s="148">
        <f t="shared" si="187"/>
        <v>0</v>
      </c>
      <c r="Z116" s="127"/>
      <c r="AA116" s="128"/>
      <c r="AB116" s="148">
        <f t="shared" si="188"/>
        <v>0</v>
      </c>
      <c r="AC116" s="130">
        <f t="shared" si="178"/>
        <v>4000</v>
      </c>
      <c r="AD116" s="131">
        <f t="shared" si="179"/>
        <v>4000</v>
      </c>
      <c r="AE116" s="194">
        <f t="shared" si="180"/>
        <v>0</v>
      </c>
      <c r="AF116" s="133">
        <f t="shared" si="181"/>
        <v>0</v>
      </c>
      <c r="AG116" s="134"/>
      <c r="AH116" s="106"/>
      <c r="AI116" s="106"/>
    </row>
    <row r="117" spans="1:35" ht="15.75" customHeight="1">
      <c r="A117" s="149" t="s">
        <v>113</v>
      </c>
      <c r="B117" s="150" t="s">
        <v>137</v>
      </c>
      <c r="C117" s="151" t="s">
        <v>240</v>
      </c>
      <c r="D117" s="152" t="s">
        <v>149</v>
      </c>
      <c r="E117" s="281">
        <v>150</v>
      </c>
      <c r="F117" s="160">
        <v>250</v>
      </c>
      <c r="G117" s="282">
        <f t="shared" si="190"/>
        <v>37500</v>
      </c>
      <c r="H117" s="139">
        <f>115+40</f>
        <v>155</v>
      </c>
      <c r="I117" s="140">
        <f>J117/H117</f>
        <v>238.12903225806451</v>
      </c>
      <c r="J117" s="249">
        <f>28750+8160</f>
        <v>36910</v>
      </c>
      <c r="K117" s="218"/>
      <c r="L117" s="128"/>
      <c r="M117" s="148">
        <f t="shared" si="183"/>
        <v>0</v>
      </c>
      <c r="N117" s="127"/>
      <c r="O117" s="128"/>
      <c r="P117" s="148">
        <f t="shared" si="184"/>
        <v>0</v>
      </c>
      <c r="Q117" s="218"/>
      <c r="R117" s="128"/>
      <c r="S117" s="148">
        <f t="shared" si="185"/>
        <v>0</v>
      </c>
      <c r="T117" s="127"/>
      <c r="U117" s="128"/>
      <c r="V117" s="148">
        <f t="shared" si="186"/>
        <v>0</v>
      </c>
      <c r="W117" s="218"/>
      <c r="X117" s="128"/>
      <c r="Y117" s="148">
        <f t="shared" si="187"/>
        <v>0</v>
      </c>
      <c r="Z117" s="127"/>
      <c r="AA117" s="128"/>
      <c r="AB117" s="148">
        <f t="shared" si="188"/>
        <v>0</v>
      </c>
      <c r="AC117" s="130">
        <f t="shared" si="178"/>
        <v>37500</v>
      </c>
      <c r="AD117" s="131">
        <f t="shared" si="179"/>
        <v>36910</v>
      </c>
      <c r="AE117" s="194">
        <f t="shared" si="180"/>
        <v>590</v>
      </c>
      <c r="AF117" s="133">
        <f t="shared" si="181"/>
        <v>1.5733333333333332E-2</v>
      </c>
      <c r="AG117" s="134"/>
      <c r="AH117" s="106"/>
      <c r="AI117" s="106"/>
    </row>
    <row r="118" spans="1:35" ht="15" customHeight="1">
      <c r="A118" s="198" t="s">
        <v>241</v>
      </c>
      <c r="B118" s="199"/>
      <c r="C118" s="200"/>
      <c r="D118" s="201"/>
      <c r="E118" s="202">
        <f t="shared" ref="E118:AB118" si="192">E108</f>
        <v>10827</v>
      </c>
      <c r="F118" s="203">
        <f t="shared" si="192"/>
        <v>2778.7133333333331</v>
      </c>
      <c r="G118" s="204">
        <f t="shared" si="192"/>
        <v>148140</v>
      </c>
      <c r="H118" s="168">
        <f t="shared" si="192"/>
        <v>10761</v>
      </c>
      <c r="I118" s="170">
        <f t="shared" si="192"/>
        <v>6900.1690322580644</v>
      </c>
      <c r="J118" s="221">
        <f t="shared" si="192"/>
        <v>147550</v>
      </c>
      <c r="K118" s="205">
        <f t="shared" si="192"/>
        <v>0</v>
      </c>
      <c r="L118" s="203">
        <f t="shared" si="192"/>
        <v>0</v>
      </c>
      <c r="M118" s="206">
        <f t="shared" si="192"/>
        <v>0</v>
      </c>
      <c r="N118" s="202">
        <f t="shared" si="192"/>
        <v>0</v>
      </c>
      <c r="O118" s="203">
        <f t="shared" si="192"/>
        <v>0</v>
      </c>
      <c r="P118" s="206">
        <f t="shared" si="192"/>
        <v>0</v>
      </c>
      <c r="Q118" s="205">
        <f t="shared" si="192"/>
        <v>0</v>
      </c>
      <c r="R118" s="203">
        <f t="shared" si="192"/>
        <v>0</v>
      </c>
      <c r="S118" s="206">
        <f t="shared" si="192"/>
        <v>0</v>
      </c>
      <c r="T118" s="202">
        <f t="shared" si="192"/>
        <v>0</v>
      </c>
      <c r="U118" s="203">
        <f t="shared" si="192"/>
        <v>0</v>
      </c>
      <c r="V118" s="206">
        <f t="shared" si="192"/>
        <v>0</v>
      </c>
      <c r="W118" s="205">
        <f t="shared" si="192"/>
        <v>0</v>
      </c>
      <c r="X118" s="203">
        <f t="shared" si="192"/>
        <v>0</v>
      </c>
      <c r="Y118" s="206">
        <f t="shared" si="192"/>
        <v>0</v>
      </c>
      <c r="Z118" s="202">
        <f t="shared" si="192"/>
        <v>0</v>
      </c>
      <c r="AA118" s="203">
        <f t="shared" si="192"/>
        <v>0</v>
      </c>
      <c r="AB118" s="206">
        <f t="shared" si="192"/>
        <v>0</v>
      </c>
      <c r="AC118" s="202">
        <f t="shared" si="178"/>
        <v>148140</v>
      </c>
      <c r="AD118" s="207">
        <f t="shared" si="179"/>
        <v>147550</v>
      </c>
      <c r="AE118" s="206">
        <f t="shared" si="180"/>
        <v>590</v>
      </c>
      <c r="AF118" s="283">
        <f t="shared" si="181"/>
        <v>3.9827190495477253E-3</v>
      </c>
      <c r="AG118" s="209"/>
      <c r="AH118" s="106"/>
      <c r="AI118" s="106"/>
    </row>
    <row r="119" spans="1:35" ht="30" customHeight="1">
      <c r="A119" s="278" t="s">
        <v>108</v>
      </c>
      <c r="B119" s="279" t="s">
        <v>32</v>
      </c>
      <c r="C119" s="284" t="s">
        <v>242</v>
      </c>
      <c r="D119" s="285"/>
      <c r="E119" s="286"/>
      <c r="F119" s="287"/>
      <c r="G119" s="287"/>
      <c r="H119" s="286"/>
      <c r="I119" s="287"/>
      <c r="J119" s="287"/>
      <c r="K119" s="287"/>
      <c r="L119" s="287"/>
      <c r="M119" s="288"/>
      <c r="N119" s="286"/>
      <c r="O119" s="287"/>
      <c r="P119" s="288"/>
      <c r="Q119" s="287"/>
      <c r="R119" s="287"/>
      <c r="S119" s="288"/>
      <c r="T119" s="286"/>
      <c r="U119" s="287"/>
      <c r="V119" s="288"/>
      <c r="W119" s="287"/>
      <c r="X119" s="287"/>
      <c r="Y119" s="288"/>
      <c r="Z119" s="286"/>
      <c r="AA119" s="287"/>
      <c r="AB119" s="287"/>
      <c r="AC119" s="267"/>
      <c r="AD119" s="268"/>
      <c r="AE119" s="268"/>
      <c r="AF119" s="289"/>
      <c r="AG119" s="290"/>
      <c r="AH119" s="106"/>
      <c r="AI119" s="106"/>
    </row>
    <row r="120" spans="1:35" ht="30" customHeight="1">
      <c r="A120" s="291" t="s">
        <v>113</v>
      </c>
      <c r="B120" s="292" t="s">
        <v>114</v>
      </c>
      <c r="C120" s="293" t="s">
        <v>243</v>
      </c>
      <c r="D120" s="294"/>
      <c r="E120" s="295"/>
      <c r="F120" s="296"/>
      <c r="G120" s="297">
        <v>75000</v>
      </c>
      <c r="H120" s="298"/>
      <c r="I120" s="299"/>
      <c r="J120" s="300">
        <v>75000</v>
      </c>
      <c r="K120" s="301"/>
      <c r="L120" s="299"/>
      <c r="M120" s="300">
        <f t="shared" ref="M120:M124" si="193">K120*L120</f>
        <v>0</v>
      </c>
      <c r="N120" s="298"/>
      <c r="O120" s="299"/>
      <c r="P120" s="300">
        <f t="shared" ref="P120:P124" si="194">N120*O120</f>
        <v>0</v>
      </c>
      <c r="Q120" s="301"/>
      <c r="R120" s="299"/>
      <c r="S120" s="300">
        <f t="shared" ref="S120:S121" si="195">Q120*R120</f>
        <v>0</v>
      </c>
      <c r="T120" s="298"/>
      <c r="U120" s="299"/>
      <c r="V120" s="300">
        <f t="shared" ref="V120:V121" si="196">T120*U120</f>
        <v>0</v>
      </c>
      <c r="W120" s="301"/>
      <c r="X120" s="299"/>
      <c r="Y120" s="300">
        <f t="shared" ref="Y120:Y121" si="197">W120*X120</f>
        <v>0</v>
      </c>
      <c r="Z120" s="298"/>
      <c r="AA120" s="299"/>
      <c r="AB120" s="300">
        <f t="shared" ref="AB120:AB121" si="198">Z120*AA120</f>
        <v>0</v>
      </c>
      <c r="AC120" s="302">
        <f t="shared" ref="AC120:AC125" si="199">G120+M120+S120+Y120</f>
        <v>75000</v>
      </c>
      <c r="AD120" s="303">
        <f t="shared" ref="AD120:AD125" si="200">J120+P120+V120+AB120</f>
        <v>75000</v>
      </c>
      <c r="AE120" s="304">
        <f t="shared" ref="AE120:AE125" si="201">AC120-AD120</f>
        <v>0</v>
      </c>
      <c r="AF120" s="305">
        <f t="shared" ref="AF120:AF125" si="202">AE120/AC120</f>
        <v>0</v>
      </c>
      <c r="AG120" s="306"/>
      <c r="AH120" s="106"/>
      <c r="AI120" s="106"/>
    </row>
    <row r="121" spans="1:35" ht="70.5" customHeight="1">
      <c r="A121" s="291" t="s">
        <v>113</v>
      </c>
      <c r="B121" s="307" t="s">
        <v>117</v>
      </c>
      <c r="C121" s="293" t="s">
        <v>244</v>
      </c>
      <c r="D121" s="308"/>
      <c r="E121" s="309"/>
      <c r="F121" s="310"/>
      <c r="G121" s="311">
        <v>80000</v>
      </c>
      <c r="H121" s="127"/>
      <c r="I121" s="128"/>
      <c r="J121" s="148">
        <v>80000</v>
      </c>
      <c r="K121" s="218"/>
      <c r="L121" s="128"/>
      <c r="M121" s="148">
        <f t="shared" si="193"/>
        <v>0</v>
      </c>
      <c r="N121" s="127"/>
      <c r="O121" s="128"/>
      <c r="P121" s="148">
        <f t="shared" si="194"/>
        <v>0</v>
      </c>
      <c r="Q121" s="218"/>
      <c r="R121" s="128"/>
      <c r="S121" s="148">
        <f t="shared" si="195"/>
        <v>0</v>
      </c>
      <c r="T121" s="127"/>
      <c r="U121" s="128"/>
      <c r="V121" s="148">
        <f t="shared" si="196"/>
        <v>0</v>
      </c>
      <c r="W121" s="218"/>
      <c r="X121" s="128"/>
      <c r="Y121" s="148">
        <f t="shared" si="197"/>
        <v>0</v>
      </c>
      <c r="Z121" s="127"/>
      <c r="AA121" s="128"/>
      <c r="AB121" s="148">
        <f t="shared" si="198"/>
        <v>0</v>
      </c>
      <c r="AC121" s="130">
        <f t="shared" si="199"/>
        <v>80000</v>
      </c>
      <c r="AD121" s="131">
        <f t="shared" si="200"/>
        <v>80000</v>
      </c>
      <c r="AE121" s="194">
        <f t="shared" si="201"/>
        <v>0</v>
      </c>
      <c r="AF121" s="312">
        <f t="shared" si="202"/>
        <v>0</v>
      </c>
      <c r="AG121" s="313"/>
      <c r="AH121" s="106"/>
      <c r="AI121" s="106"/>
    </row>
    <row r="122" spans="1:35" ht="30" customHeight="1">
      <c r="A122" s="291" t="s">
        <v>113</v>
      </c>
      <c r="B122" s="307" t="s">
        <v>119</v>
      </c>
      <c r="C122" s="314" t="s">
        <v>245</v>
      </c>
      <c r="D122" s="308"/>
      <c r="E122" s="309"/>
      <c r="F122" s="310"/>
      <c r="G122" s="311">
        <v>104000</v>
      </c>
      <c r="H122" s="127"/>
      <c r="I122" s="128"/>
      <c r="J122" s="148">
        <v>104000</v>
      </c>
      <c r="K122" s="218"/>
      <c r="L122" s="128"/>
      <c r="M122" s="148">
        <f t="shared" si="193"/>
        <v>0</v>
      </c>
      <c r="N122" s="127"/>
      <c r="O122" s="128"/>
      <c r="P122" s="148">
        <f t="shared" si="194"/>
        <v>0</v>
      </c>
      <c r="Q122" s="218"/>
      <c r="R122" s="128"/>
      <c r="S122" s="148"/>
      <c r="T122" s="127"/>
      <c r="U122" s="128"/>
      <c r="V122" s="148"/>
      <c r="W122" s="218"/>
      <c r="X122" s="128"/>
      <c r="Y122" s="148"/>
      <c r="Z122" s="127"/>
      <c r="AA122" s="128"/>
      <c r="AB122" s="148"/>
      <c r="AC122" s="130">
        <f t="shared" si="199"/>
        <v>104000</v>
      </c>
      <c r="AD122" s="131">
        <f t="shared" si="200"/>
        <v>104000</v>
      </c>
      <c r="AE122" s="194">
        <f t="shared" si="201"/>
        <v>0</v>
      </c>
      <c r="AF122" s="312">
        <f t="shared" si="202"/>
        <v>0</v>
      </c>
      <c r="AG122" s="313"/>
      <c r="AH122" s="106"/>
      <c r="AI122" s="106"/>
    </row>
    <row r="123" spans="1:35" ht="30" customHeight="1">
      <c r="A123" s="291" t="s">
        <v>113</v>
      </c>
      <c r="B123" s="315" t="s">
        <v>127</v>
      </c>
      <c r="C123" s="228" t="s">
        <v>246</v>
      </c>
      <c r="D123" s="258" t="s">
        <v>247</v>
      </c>
      <c r="E123" s="316">
        <v>3</v>
      </c>
      <c r="F123" s="259">
        <f>G123/E123</f>
        <v>26666.666666666668</v>
      </c>
      <c r="G123" s="126">
        <v>80000</v>
      </c>
      <c r="H123" s="127"/>
      <c r="I123" s="128"/>
      <c r="J123" s="148">
        <v>80000</v>
      </c>
      <c r="K123" s="218"/>
      <c r="L123" s="128"/>
      <c r="M123" s="148">
        <f t="shared" si="193"/>
        <v>0</v>
      </c>
      <c r="N123" s="127"/>
      <c r="O123" s="128"/>
      <c r="P123" s="148">
        <f t="shared" si="194"/>
        <v>0</v>
      </c>
      <c r="Q123" s="218"/>
      <c r="R123" s="128"/>
      <c r="S123" s="148">
        <f t="shared" ref="S123:S124" si="203">Q123*R123</f>
        <v>0</v>
      </c>
      <c r="T123" s="127"/>
      <c r="U123" s="128"/>
      <c r="V123" s="148">
        <f t="shared" ref="V123:V124" si="204">T123*U123</f>
        <v>0</v>
      </c>
      <c r="W123" s="218"/>
      <c r="X123" s="128"/>
      <c r="Y123" s="148">
        <f t="shared" ref="Y123:Y124" si="205">W123*X123</f>
        <v>0</v>
      </c>
      <c r="Z123" s="127"/>
      <c r="AA123" s="128"/>
      <c r="AB123" s="148">
        <f t="shared" ref="AB123:AB124" si="206">Z123*AA123</f>
        <v>0</v>
      </c>
      <c r="AC123" s="130">
        <f t="shared" si="199"/>
        <v>80000</v>
      </c>
      <c r="AD123" s="131">
        <f t="shared" si="200"/>
        <v>80000</v>
      </c>
      <c r="AE123" s="194">
        <f t="shared" si="201"/>
        <v>0</v>
      </c>
      <c r="AF123" s="312">
        <f t="shared" si="202"/>
        <v>0</v>
      </c>
      <c r="AG123" s="313"/>
      <c r="AH123" s="106"/>
      <c r="AI123" s="106"/>
    </row>
    <row r="124" spans="1:35" ht="30" customHeight="1">
      <c r="A124" s="149" t="s">
        <v>113</v>
      </c>
      <c r="B124" s="317" t="s">
        <v>129</v>
      </c>
      <c r="C124" s="318" t="s">
        <v>248</v>
      </c>
      <c r="D124" s="319" t="s">
        <v>149</v>
      </c>
      <c r="E124" s="281">
        <v>1</v>
      </c>
      <c r="F124" s="320">
        <v>45000</v>
      </c>
      <c r="G124" s="321">
        <v>45000</v>
      </c>
      <c r="H124" s="153">
        <v>1</v>
      </c>
      <c r="I124" s="154">
        <v>45000</v>
      </c>
      <c r="J124" s="156">
        <f>H124*I124</f>
        <v>45000</v>
      </c>
      <c r="K124" s="220"/>
      <c r="L124" s="154"/>
      <c r="M124" s="156">
        <f t="shared" si="193"/>
        <v>0</v>
      </c>
      <c r="N124" s="153"/>
      <c r="O124" s="154"/>
      <c r="P124" s="156">
        <f t="shared" si="194"/>
        <v>0</v>
      </c>
      <c r="Q124" s="220"/>
      <c r="R124" s="154"/>
      <c r="S124" s="156">
        <f t="shared" si="203"/>
        <v>0</v>
      </c>
      <c r="T124" s="153"/>
      <c r="U124" s="154"/>
      <c r="V124" s="156">
        <f t="shared" si="204"/>
        <v>0</v>
      </c>
      <c r="W124" s="220"/>
      <c r="X124" s="154"/>
      <c r="Y124" s="156">
        <f t="shared" si="205"/>
        <v>0</v>
      </c>
      <c r="Z124" s="153"/>
      <c r="AA124" s="154"/>
      <c r="AB124" s="156">
        <f t="shared" si="206"/>
        <v>0</v>
      </c>
      <c r="AC124" s="142">
        <f t="shared" si="199"/>
        <v>45000</v>
      </c>
      <c r="AD124" s="143">
        <f t="shared" si="200"/>
        <v>45000</v>
      </c>
      <c r="AE124" s="196">
        <f t="shared" si="201"/>
        <v>0</v>
      </c>
      <c r="AF124" s="312">
        <f t="shared" si="202"/>
        <v>0</v>
      </c>
      <c r="AG124" s="313"/>
      <c r="AH124" s="106"/>
      <c r="AI124" s="106"/>
    </row>
    <row r="125" spans="1:35" ht="15" customHeight="1">
      <c r="A125" s="322" t="s">
        <v>249</v>
      </c>
      <c r="B125" s="323"/>
      <c r="C125" s="324"/>
      <c r="D125" s="325"/>
      <c r="E125" s="326">
        <f t="shared" ref="E125:AB125" si="207">SUM(E120:E124)</f>
        <v>4</v>
      </c>
      <c r="F125" s="327">
        <f t="shared" si="207"/>
        <v>71666.666666666672</v>
      </c>
      <c r="G125" s="328">
        <f t="shared" si="207"/>
        <v>384000</v>
      </c>
      <c r="H125" s="263">
        <f t="shared" si="207"/>
        <v>1</v>
      </c>
      <c r="I125" s="264">
        <f t="shared" si="207"/>
        <v>45000</v>
      </c>
      <c r="J125" s="265">
        <f t="shared" si="207"/>
        <v>384000</v>
      </c>
      <c r="K125" s="329">
        <f t="shared" si="207"/>
        <v>0</v>
      </c>
      <c r="L125" s="327">
        <f t="shared" si="207"/>
        <v>0</v>
      </c>
      <c r="M125" s="330">
        <f t="shared" si="207"/>
        <v>0</v>
      </c>
      <c r="N125" s="326">
        <f t="shared" si="207"/>
        <v>0</v>
      </c>
      <c r="O125" s="327">
        <f t="shared" si="207"/>
        <v>0</v>
      </c>
      <c r="P125" s="330">
        <f t="shared" si="207"/>
        <v>0</v>
      </c>
      <c r="Q125" s="329">
        <f t="shared" si="207"/>
        <v>0</v>
      </c>
      <c r="R125" s="327">
        <f t="shared" si="207"/>
        <v>0</v>
      </c>
      <c r="S125" s="330">
        <f t="shared" si="207"/>
        <v>0</v>
      </c>
      <c r="T125" s="326">
        <f t="shared" si="207"/>
        <v>0</v>
      </c>
      <c r="U125" s="327">
        <f t="shared" si="207"/>
        <v>0</v>
      </c>
      <c r="V125" s="330">
        <f t="shared" si="207"/>
        <v>0</v>
      </c>
      <c r="W125" s="329">
        <f t="shared" si="207"/>
        <v>0</v>
      </c>
      <c r="X125" s="327">
        <f t="shared" si="207"/>
        <v>0</v>
      </c>
      <c r="Y125" s="330">
        <f t="shared" si="207"/>
        <v>0</v>
      </c>
      <c r="Z125" s="326">
        <f t="shared" si="207"/>
        <v>0</v>
      </c>
      <c r="AA125" s="327">
        <f t="shared" si="207"/>
        <v>0</v>
      </c>
      <c r="AB125" s="330">
        <f t="shared" si="207"/>
        <v>0</v>
      </c>
      <c r="AC125" s="202">
        <f t="shared" si="199"/>
        <v>384000</v>
      </c>
      <c r="AD125" s="207">
        <f t="shared" si="200"/>
        <v>384000</v>
      </c>
      <c r="AE125" s="206">
        <f t="shared" si="201"/>
        <v>0</v>
      </c>
      <c r="AF125" s="283">
        <f t="shared" si="202"/>
        <v>0</v>
      </c>
      <c r="AG125" s="209"/>
      <c r="AH125" s="106"/>
      <c r="AI125" s="106"/>
    </row>
    <row r="126" spans="1:35" ht="15" customHeight="1">
      <c r="A126" s="278" t="s">
        <v>108</v>
      </c>
      <c r="B126" s="331" t="s">
        <v>33</v>
      </c>
      <c r="C126" s="178" t="s">
        <v>250</v>
      </c>
      <c r="D126" s="332"/>
      <c r="E126" s="96"/>
      <c r="F126" s="97"/>
      <c r="G126" s="97"/>
      <c r="H126" s="96"/>
      <c r="I126" s="97"/>
      <c r="J126" s="101"/>
      <c r="K126" s="97"/>
      <c r="L126" s="97"/>
      <c r="M126" s="101"/>
      <c r="N126" s="96"/>
      <c r="O126" s="97"/>
      <c r="P126" s="101"/>
      <c r="Q126" s="97"/>
      <c r="R126" s="97"/>
      <c r="S126" s="101"/>
      <c r="T126" s="96"/>
      <c r="U126" s="97"/>
      <c r="V126" s="101"/>
      <c r="W126" s="97"/>
      <c r="X126" s="97"/>
      <c r="Y126" s="101"/>
      <c r="Z126" s="96"/>
      <c r="AA126" s="97"/>
      <c r="AB126" s="97"/>
      <c r="AC126" s="267"/>
      <c r="AD126" s="268"/>
      <c r="AE126" s="268"/>
      <c r="AF126" s="289"/>
      <c r="AG126" s="290"/>
      <c r="AH126" s="106"/>
      <c r="AI126" s="106"/>
    </row>
    <row r="127" spans="1:35" ht="30" customHeight="1">
      <c r="A127" s="333" t="s">
        <v>113</v>
      </c>
      <c r="B127" s="334" t="s">
        <v>114</v>
      </c>
      <c r="C127" s="335" t="s">
        <v>251</v>
      </c>
      <c r="D127" s="243"/>
      <c r="E127" s="336"/>
      <c r="F127" s="337"/>
      <c r="G127" s="338">
        <f t="shared" ref="G127:G128" si="208">E127*F127</f>
        <v>0</v>
      </c>
      <c r="H127" s="298"/>
      <c r="I127" s="299"/>
      <c r="J127" s="300">
        <f t="shared" ref="J127:J128" si="209">H127*I127</f>
        <v>0</v>
      </c>
      <c r="K127" s="339"/>
      <c r="L127" s="337"/>
      <c r="M127" s="340">
        <f t="shared" ref="M127:M128" si="210">K127*L127</f>
        <v>0</v>
      </c>
      <c r="N127" s="336"/>
      <c r="O127" s="337"/>
      <c r="P127" s="340">
        <f t="shared" ref="P127:P128" si="211">N127*O127</f>
        <v>0</v>
      </c>
      <c r="Q127" s="339"/>
      <c r="R127" s="337"/>
      <c r="S127" s="340">
        <f t="shared" ref="S127:S128" si="212">Q127*R127</f>
        <v>0</v>
      </c>
      <c r="T127" s="336"/>
      <c r="U127" s="337"/>
      <c r="V127" s="340">
        <f t="shared" ref="V127:V128" si="213">T127*U127</f>
        <v>0</v>
      </c>
      <c r="W127" s="339"/>
      <c r="X127" s="337"/>
      <c r="Y127" s="340">
        <f t="shared" ref="Y127:Y128" si="214">W127*X127</f>
        <v>0</v>
      </c>
      <c r="Z127" s="336"/>
      <c r="AA127" s="337"/>
      <c r="AB127" s="340">
        <f t="shared" ref="AB127:AB128" si="215">Z127*AA127</f>
        <v>0</v>
      </c>
      <c r="AC127" s="302">
        <f t="shared" ref="AC127:AC129" si="216">G127+M127+S127+Y127</f>
        <v>0</v>
      </c>
      <c r="AD127" s="303">
        <f t="shared" ref="AD127:AD129" si="217">J127+P127+V127+AB127</f>
        <v>0</v>
      </c>
      <c r="AE127" s="304">
        <f t="shared" ref="AE127:AE129" si="218">AC127-AD127</f>
        <v>0</v>
      </c>
      <c r="AF127" s="305" t="e">
        <f t="shared" ref="AF127:AF129" si="219">AE127/AC127</f>
        <v>#DIV/0!</v>
      </c>
      <c r="AG127" s="306"/>
      <c r="AH127" s="106"/>
      <c r="AI127" s="106"/>
    </row>
    <row r="128" spans="1:35" ht="30" customHeight="1">
      <c r="A128" s="341" t="s">
        <v>113</v>
      </c>
      <c r="B128" s="334" t="s">
        <v>117</v>
      </c>
      <c r="C128" s="342" t="s">
        <v>252</v>
      </c>
      <c r="D128" s="138"/>
      <c r="E128" s="139"/>
      <c r="F128" s="140"/>
      <c r="G128" s="129">
        <f t="shared" si="208"/>
        <v>0</v>
      </c>
      <c r="H128" s="139"/>
      <c r="I128" s="140"/>
      <c r="J128" s="148">
        <f t="shared" si="209"/>
        <v>0</v>
      </c>
      <c r="K128" s="233"/>
      <c r="L128" s="140"/>
      <c r="M128" s="234">
        <f t="shared" si="210"/>
        <v>0</v>
      </c>
      <c r="N128" s="139"/>
      <c r="O128" s="140"/>
      <c r="P128" s="234">
        <f t="shared" si="211"/>
        <v>0</v>
      </c>
      <c r="Q128" s="233"/>
      <c r="R128" s="140"/>
      <c r="S128" s="234">
        <f t="shared" si="212"/>
        <v>0</v>
      </c>
      <c r="T128" s="139"/>
      <c r="U128" s="140"/>
      <c r="V128" s="234">
        <f t="shared" si="213"/>
        <v>0</v>
      </c>
      <c r="W128" s="233"/>
      <c r="X128" s="140"/>
      <c r="Y128" s="234">
        <f t="shared" si="214"/>
        <v>0</v>
      </c>
      <c r="Z128" s="139"/>
      <c r="AA128" s="140"/>
      <c r="AB128" s="234">
        <f t="shared" si="215"/>
        <v>0</v>
      </c>
      <c r="AC128" s="142">
        <f t="shared" si="216"/>
        <v>0</v>
      </c>
      <c r="AD128" s="143">
        <f t="shared" si="217"/>
        <v>0</v>
      </c>
      <c r="AE128" s="196">
        <f t="shared" si="218"/>
        <v>0</v>
      </c>
      <c r="AF128" s="312" t="e">
        <f t="shared" si="219"/>
        <v>#DIV/0!</v>
      </c>
      <c r="AG128" s="313"/>
      <c r="AH128" s="106"/>
      <c r="AI128" s="106"/>
    </row>
    <row r="129" spans="1:35" ht="15" customHeight="1">
      <c r="A129" s="198" t="s">
        <v>253</v>
      </c>
      <c r="B129" s="199"/>
      <c r="C129" s="200"/>
      <c r="D129" s="201"/>
      <c r="E129" s="202">
        <f t="shared" ref="E129:AB129" si="220">SUM(E127:E128)</f>
        <v>0</v>
      </c>
      <c r="F129" s="203">
        <f t="shared" si="220"/>
        <v>0</v>
      </c>
      <c r="G129" s="204">
        <f t="shared" si="220"/>
        <v>0</v>
      </c>
      <c r="H129" s="168">
        <f t="shared" si="220"/>
        <v>0</v>
      </c>
      <c r="I129" s="170">
        <f t="shared" si="220"/>
        <v>0</v>
      </c>
      <c r="J129" s="221">
        <f t="shared" si="220"/>
        <v>0</v>
      </c>
      <c r="K129" s="205">
        <f t="shared" si="220"/>
        <v>0</v>
      </c>
      <c r="L129" s="203">
        <f t="shared" si="220"/>
        <v>0</v>
      </c>
      <c r="M129" s="206">
        <f t="shared" si="220"/>
        <v>0</v>
      </c>
      <c r="N129" s="202">
        <f t="shared" si="220"/>
        <v>0</v>
      </c>
      <c r="O129" s="203">
        <f t="shared" si="220"/>
        <v>0</v>
      </c>
      <c r="P129" s="206">
        <f t="shared" si="220"/>
        <v>0</v>
      </c>
      <c r="Q129" s="205">
        <f t="shared" si="220"/>
        <v>0</v>
      </c>
      <c r="R129" s="203">
        <f t="shared" si="220"/>
        <v>0</v>
      </c>
      <c r="S129" s="206">
        <f t="shared" si="220"/>
        <v>0</v>
      </c>
      <c r="T129" s="202">
        <f t="shared" si="220"/>
        <v>0</v>
      </c>
      <c r="U129" s="203">
        <f t="shared" si="220"/>
        <v>0</v>
      </c>
      <c r="V129" s="206">
        <f t="shared" si="220"/>
        <v>0</v>
      </c>
      <c r="W129" s="205">
        <f t="shared" si="220"/>
        <v>0</v>
      </c>
      <c r="X129" s="203">
        <f t="shared" si="220"/>
        <v>0</v>
      </c>
      <c r="Y129" s="206">
        <f t="shared" si="220"/>
        <v>0</v>
      </c>
      <c r="Z129" s="202">
        <f t="shared" si="220"/>
        <v>0</v>
      </c>
      <c r="AA129" s="203">
        <f t="shared" si="220"/>
        <v>0</v>
      </c>
      <c r="AB129" s="206">
        <f t="shared" si="220"/>
        <v>0</v>
      </c>
      <c r="AC129" s="168">
        <f t="shared" si="216"/>
        <v>0</v>
      </c>
      <c r="AD129" s="173">
        <f t="shared" si="217"/>
        <v>0</v>
      </c>
      <c r="AE129" s="221">
        <f t="shared" si="218"/>
        <v>0</v>
      </c>
      <c r="AF129" s="343" t="e">
        <f t="shared" si="219"/>
        <v>#DIV/0!</v>
      </c>
      <c r="AG129" s="344"/>
      <c r="AH129" s="106"/>
      <c r="AI129" s="106"/>
    </row>
    <row r="130" spans="1:35" ht="54.75" customHeight="1">
      <c r="A130" s="345" t="s">
        <v>108</v>
      </c>
      <c r="B130" s="331" t="s">
        <v>34</v>
      </c>
      <c r="C130" s="178" t="s">
        <v>254</v>
      </c>
      <c r="D130" s="332"/>
      <c r="E130" s="96"/>
      <c r="F130" s="97"/>
      <c r="G130" s="97"/>
      <c r="H130" s="96"/>
      <c r="I130" s="97"/>
      <c r="J130" s="101"/>
      <c r="K130" s="97"/>
      <c r="L130" s="97"/>
      <c r="M130" s="101"/>
      <c r="N130" s="96"/>
      <c r="O130" s="97"/>
      <c r="P130" s="101"/>
      <c r="Q130" s="97"/>
      <c r="R130" s="97"/>
      <c r="S130" s="101"/>
      <c r="T130" s="96"/>
      <c r="U130" s="97"/>
      <c r="V130" s="101"/>
      <c r="W130" s="97"/>
      <c r="X130" s="97"/>
      <c r="Y130" s="101"/>
      <c r="Z130" s="96"/>
      <c r="AA130" s="97"/>
      <c r="AB130" s="101"/>
      <c r="AC130" s="267"/>
      <c r="AD130" s="268"/>
      <c r="AE130" s="268"/>
      <c r="AF130" s="289"/>
      <c r="AG130" s="290"/>
      <c r="AH130" s="106"/>
      <c r="AI130" s="106"/>
    </row>
    <row r="131" spans="1:35" ht="30" customHeight="1">
      <c r="A131" s="333" t="s">
        <v>113</v>
      </c>
      <c r="B131" s="334" t="s">
        <v>114</v>
      </c>
      <c r="C131" s="335" t="s">
        <v>255</v>
      </c>
      <c r="D131" s="243" t="s">
        <v>180</v>
      </c>
      <c r="E131" s="336"/>
      <c r="F131" s="337"/>
      <c r="G131" s="338">
        <f t="shared" ref="G131:G132" si="221">E131*F131</f>
        <v>0</v>
      </c>
      <c r="H131" s="298"/>
      <c r="I131" s="299"/>
      <c r="J131" s="300">
        <f t="shared" ref="J131:J132" si="222">H131*I131</f>
        <v>0</v>
      </c>
      <c r="K131" s="339"/>
      <c r="L131" s="337"/>
      <c r="M131" s="340">
        <f t="shared" ref="M131:M132" si="223">K131*L131</f>
        <v>0</v>
      </c>
      <c r="N131" s="336"/>
      <c r="O131" s="337"/>
      <c r="P131" s="340">
        <f t="shared" ref="P131:P132" si="224">N131*O131</f>
        <v>0</v>
      </c>
      <c r="Q131" s="339"/>
      <c r="R131" s="337"/>
      <c r="S131" s="340">
        <f t="shared" ref="S131:S132" si="225">Q131*R131</f>
        <v>0</v>
      </c>
      <c r="T131" s="336"/>
      <c r="U131" s="337"/>
      <c r="V131" s="340">
        <f t="shared" ref="V131:V132" si="226">T131*U131</f>
        <v>0</v>
      </c>
      <c r="W131" s="339"/>
      <c r="X131" s="337"/>
      <c r="Y131" s="340">
        <f t="shared" ref="Y131:Y132" si="227">W131*X131</f>
        <v>0</v>
      </c>
      <c r="Z131" s="336"/>
      <c r="AA131" s="337"/>
      <c r="AB131" s="340">
        <f t="shared" ref="AB131:AB132" si="228">Z131*AA131</f>
        <v>0</v>
      </c>
      <c r="AC131" s="302">
        <f t="shared" ref="AC131:AC133" si="229">G131+M131+S131+Y131</f>
        <v>0</v>
      </c>
      <c r="AD131" s="303">
        <f t="shared" ref="AD131:AD133" si="230">J131+P131+V131+AB131</f>
        <v>0</v>
      </c>
      <c r="AE131" s="304">
        <f t="shared" ref="AE131:AE133" si="231">AC131-AD131</f>
        <v>0</v>
      </c>
      <c r="AF131" s="312" t="e">
        <f t="shared" ref="AF131:AF133" si="232">AE131/AC131</f>
        <v>#DIV/0!</v>
      </c>
      <c r="AG131" s="313"/>
      <c r="AH131" s="106"/>
      <c r="AI131" s="106"/>
    </row>
    <row r="132" spans="1:35" ht="30" customHeight="1">
      <c r="A132" s="341" t="s">
        <v>113</v>
      </c>
      <c r="B132" s="334" t="s">
        <v>117</v>
      </c>
      <c r="C132" s="342" t="s">
        <v>255</v>
      </c>
      <c r="D132" s="138" t="s">
        <v>180</v>
      </c>
      <c r="E132" s="139"/>
      <c r="F132" s="140"/>
      <c r="G132" s="129">
        <f t="shared" si="221"/>
        <v>0</v>
      </c>
      <c r="H132" s="139"/>
      <c r="I132" s="140"/>
      <c r="J132" s="148">
        <f t="shared" si="222"/>
        <v>0</v>
      </c>
      <c r="K132" s="233"/>
      <c r="L132" s="140"/>
      <c r="M132" s="234">
        <f t="shared" si="223"/>
        <v>0</v>
      </c>
      <c r="N132" s="139"/>
      <c r="O132" s="140"/>
      <c r="P132" s="234">
        <f t="shared" si="224"/>
        <v>0</v>
      </c>
      <c r="Q132" s="233"/>
      <c r="R132" s="140"/>
      <c r="S132" s="234">
        <f t="shared" si="225"/>
        <v>0</v>
      </c>
      <c r="T132" s="139"/>
      <c r="U132" s="140"/>
      <c r="V132" s="234">
        <f t="shared" si="226"/>
        <v>0</v>
      </c>
      <c r="W132" s="233"/>
      <c r="X132" s="140"/>
      <c r="Y132" s="234">
        <f t="shared" si="227"/>
        <v>0</v>
      </c>
      <c r="Z132" s="139"/>
      <c r="AA132" s="140"/>
      <c r="AB132" s="234">
        <f t="shared" si="228"/>
        <v>0</v>
      </c>
      <c r="AC132" s="142">
        <f t="shared" si="229"/>
        <v>0</v>
      </c>
      <c r="AD132" s="143">
        <f t="shared" si="230"/>
        <v>0</v>
      </c>
      <c r="AE132" s="196">
        <f t="shared" si="231"/>
        <v>0</v>
      </c>
      <c r="AF132" s="312" t="e">
        <f t="shared" si="232"/>
        <v>#DIV/0!</v>
      </c>
      <c r="AG132" s="313"/>
      <c r="AH132" s="106"/>
      <c r="AI132" s="106"/>
    </row>
    <row r="133" spans="1:35" ht="42" customHeight="1">
      <c r="A133" s="506" t="s">
        <v>256</v>
      </c>
      <c r="B133" s="498"/>
      <c r="C133" s="499"/>
      <c r="D133" s="346"/>
      <c r="E133" s="347">
        <f t="shared" ref="E133:AB133" si="233">SUM(E131:E132)</f>
        <v>0</v>
      </c>
      <c r="F133" s="348">
        <f t="shared" si="233"/>
        <v>0</v>
      </c>
      <c r="G133" s="349">
        <f t="shared" si="233"/>
        <v>0</v>
      </c>
      <c r="H133" s="350">
        <f t="shared" si="233"/>
        <v>0</v>
      </c>
      <c r="I133" s="351">
        <f t="shared" si="233"/>
        <v>0</v>
      </c>
      <c r="J133" s="351">
        <f t="shared" si="233"/>
        <v>0</v>
      </c>
      <c r="K133" s="352">
        <f t="shared" si="233"/>
        <v>0</v>
      </c>
      <c r="L133" s="348">
        <f t="shared" si="233"/>
        <v>0</v>
      </c>
      <c r="M133" s="348">
        <f t="shared" si="233"/>
        <v>0</v>
      </c>
      <c r="N133" s="347">
        <f t="shared" si="233"/>
        <v>0</v>
      </c>
      <c r="O133" s="348">
        <f t="shared" si="233"/>
        <v>0</v>
      </c>
      <c r="P133" s="348">
        <f t="shared" si="233"/>
        <v>0</v>
      </c>
      <c r="Q133" s="352">
        <f t="shared" si="233"/>
        <v>0</v>
      </c>
      <c r="R133" s="348">
        <f t="shared" si="233"/>
        <v>0</v>
      </c>
      <c r="S133" s="348">
        <f t="shared" si="233"/>
        <v>0</v>
      </c>
      <c r="T133" s="347">
        <f t="shared" si="233"/>
        <v>0</v>
      </c>
      <c r="U133" s="348">
        <f t="shared" si="233"/>
        <v>0</v>
      </c>
      <c r="V133" s="348">
        <f t="shared" si="233"/>
        <v>0</v>
      </c>
      <c r="W133" s="352">
        <f t="shared" si="233"/>
        <v>0</v>
      </c>
      <c r="X133" s="348">
        <f t="shared" si="233"/>
        <v>0</v>
      </c>
      <c r="Y133" s="348">
        <f t="shared" si="233"/>
        <v>0</v>
      </c>
      <c r="Z133" s="347">
        <f t="shared" si="233"/>
        <v>0</v>
      </c>
      <c r="AA133" s="348">
        <f t="shared" si="233"/>
        <v>0</v>
      </c>
      <c r="AB133" s="348">
        <f t="shared" si="233"/>
        <v>0</v>
      </c>
      <c r="AC133" s="168">
        <f t="shared" si="229"/>
        <v>0</v>
      </c>
      <c r="AD133" s="173">
        <f t="shared" si="230"/>
        <v>0</v>
      </c>
      <c r="AE133" s="221">
        <f t="shared" si="231"/>
        <v>0</v>
      </c>
      <c r="AF133" s="353" t="e">
        <f t="shared" si="232"/>
        <v>#DIV/0!</v>
      </c>
      <c r="AG133" s="354"/>
      <c r="AH133" s="106"/>
      <c r="AI133" s="106"/>
    </row>
    <row r="134" spans="1:35" ht="15.75" customHeight="1">
      <c r="A134" s="210" t="s">
        <v>108</v>
      </c>
      <c r="B134" s="279" t="s">
        <v>35</v>
      </c>
      <c r="C134" s="284" t="s">
        <v>257</v>
      </c>
      <c r="D134" s="355"/>
      <c r="E134" s="356"/>
      <c r="F134" s="357"/>
      <c r="G134" s="357"/>
      <c r="H134" s="356"/>
      <c r="I134" s="357"/>
      <c r="J134" s="357"/>
      <c r="K134" s="357"/>
      <c r="L134" s="357"/>
      <c r="M134" s="358"/>
      <c r="N134" s="356"/>
      <c r="O134" s="357"/>
      <c r="P134" s="358"/>
      <c r="Q134" s="357"/>
      <c r="R134" s="357"/>
      <c r="S134" s="358"/>
      <c r="T134" s="356"/>
      <c r="U134" s="357"/>
      <c r="V134" s="358"/>
      <c r="W134" s="357"/>
      <c r="X134" s="357"/>
      <c r="Y134" s="358"/>
      <c r="Z134" s="356"/>
      <c r="AA134" s="357"/>
      <c r="AB134" s="358"/>
      <c r="AC134" s="356"/>
      <c r="AD134" s="357"/>
      <c r="AE134" s="357"/>
      <c r="AF134" s="289"/>
      <c r="AG134" s="290"/>
      <c r="AH134" s="106"/>
      <c r="AI134" s="106"/>
    </row>
    <row r="135" spans="1:35" ht="30" customHeight="1">
      <c r="A135" s="291" t="s">
        <v>113</v>
      </c>
      <c r="B135" s="292" t="s">
        <v>114</v>
      </c>
      <c r="C135" s="293" t="s">
        <v>258</v>
      </c>
      <c r="D135" s="294" t="s">
        <v>259</v>
      </c>
      <c r="E135" s="298"/>
      <c r="F135" s="299"/>
      <c r="G135" s="359">
        <f t="shared" ref="G135:G137" si="234">E135*F135</f>
        <v>0</v>
      </c>
      <c r="H135" s="298"/>
      <c r="I135" s="299"/>
      <c r="J135" s="300">
        <f>H135*I135</f>
        <v>0</v>
      </c>
      <c r="K135" s="301"/>
      <c r="L135" s="299"/>
      <c r="M135" s="300">
        <f t="shared" ref="M135:M137" si="235">K135*L135</f>
        <v>0</v>
      </c>
      <c r="N135" s="298"/>
      <c r="O135" s="299"/>
      <c r="P135" s="300">
        <f t="shared" ref="P135:P137" si="236">N135*O135</f>
        <v>0</v>
      </c>
      <c r="Q135" s="301"/>
      <c r="R135" s="299"/>
      <c r="S135" s="300">
        <f t="shared" ref="S135:S137" si="237">Q135*R135</f>
        <v>0</v>
      </c>
      <c r="T135" s="298"/>
      <c r="U135" s="299"/>
      <c r="V135" s="300">
        <f t="shared" ref="V135:V137" si="238">T135*U135</f>
        <v>0</v>
      </c>
      <c r="W135" s="301"/>
      <c r="X135" s="299"/>
      <c r="Y135" s="300">
        <f t="shared" ref="Y135:Y137" si="239">W135*X135</f>
        <v>0</v>
      </c>
      <c r="Z135" s="298"/>
      <c r="AA135" s="299"/>
      <c r="AB135" s="359">
        <f t="shared" ref="AB135:AB137" si="240">Z135*AA135</f>
        <v>0</v>
      </c>
      <c r="AC135" s="302">
        <f t="shared" ref="AC135:AC138" si="241">G135+M135+S135+Y135</f>
        <v>0</v>
      </c>
      <c r="AD135" s="360">
        <f t="shared" ref="AD135:AD138" si="242">J135+P135+V135+AB135</f>
        <v>0</v>
      </c>
      <c r="AE135" s="361">
        <f t="shared" ref="AE135:AE138" si="243">AC135-AD135</f>
        <v>0</v>
      </c>
      <c r="AF135" s="362" t="e">
        <f t="shared" ref="AF135:AF138" si="244">AE135/AC135</f>
        <v>#DIV/0!</v>
      </c>
      <c r="AG135" s="313"/>
      <c r="AH135" s="106"/>
      <c r="AI135" s="106"/>
    </row>
    <row r="136" spans="1:35" ht="30" customHeight="1">
      <c r="A136" s="120" t="s">
        <v>113</v>
      </c>
      <c r="B136" s="315" t="s">
        <v>119</v>
      </c>
      <c r="C136" s="228" t="s">
        <v>260</v>
      </c>
      <c r="D136" s="258" t="s">
        <v>261</v>
      </c>
      <c r="E136" s="124">
        <v>24</v>
      </c>
      <c r="F136" s="125">
        <v>200</v>
      </c>
      <c r="G136" s="126">
        <f t="shared" si="234"/>
        <v>4800</v>
      </c>
      <c r="H136" s="127">
        <v>5</v>
      </c>
      <c r="I136" s="128">
        <v>200</v>
      </c>
      <c r="J136" s="148">
        <v>1000</v>
      </c>
      <c r="K136" s="218"/>
      <c r="L136" s="128"/>
      <c r="M136" s="148">
        <f t="shared" si="235"/>
        <v>0</v>
      </c>
      <c r="N136" s="127"/>
      <c r="O136" s="128"/>
      <c r="P136" s="148">
        <f t="shared" si="236"/>
        <v>0</v>
      </c>
      <c r="Q136" s="218"/>
      <c r="R136" s="128"/>
      <c r="S136" s="148">
        <f t="shared" si="237"/>
        <v>0</v>
      </c>
      <c r="T136" s="127"/>
      <c r="U136" s="128"/>
      <c r="V136" s="148">
        <f t="shared" si="238"/>
        <v>0</v>
      </c>
      <c r="W136" s="218"/>
      <c r="X136" s="128"/>
      <c r="Y136" s="148">
        <f t="shared" si="239"/>
        <v>0</v>
      </c>
      <c r="Z136" s="127"/>
      <c r="AA136" s="128"/>
      <c r="AB136" s="129">
        <f t="shared" si="240"/>
        <v>0</v>
      </c>
      <c r="AC136" s="130">
        <f t="shared" si="241"/>
        <v>4800</v>
      </c>
      <c r="AD136" s="363">
        <f t="shared" si="242"/>
        <v>1000</v>
      </c>
      <c r="AE136" s="364">
        <f t="shared" si="243"/>
        <v>3800</v>
      </c>
      <c r="AF136" s="362">
        <f t="shared" si="244"/>
        <v>0.79166666666666663</v>
      </c>
      <c r="AG136" s="313"/>
      <c r="AH136" s="106"/>
      <c r="AI136" s="106"/>
    </row>
    <row r="137" spans="1:35" ht="30" customHeight="1">
      <c r="A137" s="149" t="s">
        <v>113</v>
      </c>
      <c r="B137" s="317" t="s">
        <v>119</v>
      </c>
      <c r="C137" s="318" t="s">
        <v>262</v>
      </c>
      <c r="D137" s="319" t="s">
        <v>261</v>
      </c>
      <c r="E137" s="153"/>
      <c r="F137" s="154"/>
      <c r="G137" s="155">
        <f t="shared" si="234"/>
        <v>0</v>
      </c>
      <c r="H137" s="153"/>
      <c r="I137" s="154"/>
      <c r="J137" s="156">
        <f>H137*I137</f>
        <v>0</v>
      </c>
      <c r="K137" s="220"/>
      <c r="L137" s="154"/>
      <c r="M137" s="156">
        <f t="shared" si="235"/>
        <v>0</v>
      </c>
      <c r="N137" s="153"/>
      <c r="O137" s="154"/>
      <c r="P137" s="156">
        <f t="shared" si="236"/>
        <v>0</v>
      </c>
      <c r="Q137" s="220"/>
      <c r="R137" s="154"/>
      <c r="S137" s="156">
        <f t="shared" si="237"/>
        <v>0</v>
      </c>
      <c r="T137" s="153"/>
      <c r="U137" s="154"/>
      <c r="V137" s="156">
        <f t="shared" si="238"/>
        <v>0</v>
      </c>
      <c r="W137" s="220"/>
      <c r="X137" s="154"/>
      <c r="Y137" s="156">
        <f t="shared" si="239"/>
        <v>0</v>
      </c>
      <c r="Z137" s="153"/>
      <c r="AA137" s="154"/>
      <c r="AB137" s="155">
        <f t="shared" si="240"/>
        <v>0</v>
      </c>
      <c r="AC137" s="273">
        <f t="shared" si="241"/>
        <v>0</v>
      </c>
      <c r="AD137" s="365">
        <f t="shared" si="242"/>
        <v>0</v>
      </c>
      <c r="AE137" s="364">
        <f t="shared" si="243"/>
        <v>0</v>
      </c>
      <c r="AF137" s="362" t="e">
        <f t="shared" si="244"/>
        <v>#DIV/0!</v>
      </c>
      <c r="AG137" s="313"/>
      <c r="AH137" s="106"/>
      <c r="AI137" s="106"/>
    </row>
    <row r="138" spans="1:35" ht="15.75" customHeight="1">
      <c r="A138" s="507" t="s">
        <v>263</v>
      </c>
      <c r="B138" s="508"/>
      <c r="C138" s="509"/>
      <c r="D138" s="366"/>
      <c r="E138" s="367">
        <f t="shared" ref="E138:AB138" si="245">SUM(E135:E137)</f>
        <v>24</v>
      </c>
      <c r="F138" s="368">
        <f t="shared" si="245"/>
        <v>200</v>
      </c>
      <c r="G138" s="369">
        <f t="shared" si="245"/>
        <v>4800</v>
      </c>
      <c r="H138" s="370">
        <f t="shared" si="245"/>
        <v>5</v>
      </c>
      <c r="I138" s="371">
        <f t="shared" si="245"/>
        <v>200</v>
      </c>
      <c r="J138" s="371">
        <f t="shared" si="245"/>
        <v>1000</v>
      </c>
      <c r="K138" s="372">
        <f t="shared" si="245"/>
        <v>0</v>
      </c>
      <c r="L138" s="368">
        <f t="shared" si="245"/>
        <v>0</v>
      </c>
      <c r="M138" s="368">
        <f t="shared" si="245"/>
        <v>0</v>
      </c>
      <c r="N138" s="367">
        <f t="shared" si="245"/>
        <v>0</v>
      </c>
      <c r="O138" s="368">
        <f t="shared" si="245"/>
        <v>0</v>
      </c>
      <c r="P138" s="368">
        <f t="shared" si="245"/>
        <v>0</v>
      </c>
      <c r="Q138" s="372">
        <f t="shared" si="245"/>
        <v>0</v>
      </c>
      <c r="R138" s="368">
        <f t="shared" si="245"/>
        <v>0</v>
      </c>
      <c r="S138" s="368">
        <f t="shared" si="245"/>
        <v>0</v>
      </c>
      <c r="T138" s="367">
        <f t="shared" si="245"/>
        <v>0</v>
      </c>
      <c r="U138" s="368">
        <f t="shared" si="245"/>
        <v>0</v>
      </c>
      <c r="V138" s="368">
        <f t="shared" si="245"/>
        <v>0</v>
      </c>
      <c r="W138" s="372">
        <f t="shared" si="245"/>
        <v>0</v>
      </c>
      <c r="X138" s="368">
        <f t="shared" si="245"/>
        <v>0</v>
      </c>
      <c r="Y138" s="368">
        <f t="shared" si="245"/>
        <v>0</v>
      </c>
      <c r="Z138" s="367">
        <f t="shared" si="245"/>
        <v>0</v>
      </c>
      <c r="AA138" s="368">
        <f t="shared" si="245"/>
        <v>0</v>
      </c>
      <c r="AB138" s="368">
        <f t="shared" si="245"/>
        <v>0</v>
      </c>
      <c r="AC138" s="263">
        <f t="shared" si="241"/>
        <v>4800</v>
      </c>
      <c r="AD138" s="373">
        <f t="shared" si="242"/>
        <v>1000</v>
      </c>
      <c r="AE138" s="374">
        <f t="shared" si="243"/>
        <v>3800</v>
      </c>
      <c r="AF138" s="375">
        <f t="shared" si="244"/>
        <v>0.79166666666666663</v>
      </c>
      <c r="AG138" s="354"/>
      <c r="AH138" s="106"/>
      <c r="AI138" s="106"/>
    </row>
    <row r="139" spans="1:35" ht="15" customHeight="1">
      <c r="A139" s="210" t="s">
        <v>108</v>
      </c>
      <c r="B139" s="279" t="s">
        <v>36</v>
      </c>
      <c r="C139" s="284" t="s">
        <v>264</v>
      </c>
      <c r="D139" s="285"/>
      <c r="E139" s="286"/>
      <c r="F139" s="287"/>
      <c r="G139" s="287"/>
      <c r="H139" s="286"/>
      <c r="I139" s="287"/>
      <c r="J139" s="288"/>
      <c r="K139" s="287"/>
      <c r="L139" s="287"/>
      <c r="M139" s="288"/>
      <c r="N139" s="286"/>
      <c r="O139" s="287"/>
      <c r="P139" s="288"/>
      <c r="Q139" s="287"/>
      <c r="R139" s="287"/>
      <c r="S139" s="288"/>
      <c r="T139" s="286"/>
      <c r="U139" s="287"/>
      <c r="V139" s="288"/>
      <c r="W139" s="287"/>
      <c r="X139" s="287"/>
      <c r="Y139" s="288"/>
      <c r="Z139" s="286"/>
      <c r="AA139" s="287"/>
      <c r="AB139" s="288"/>
      <c r="AC139" s="356"/>
      <c r="AD139" s="357"/>
      <c r="AE139" s="376"/>
      <c r="AF139" s="377"/>
      <c r="AG139" s="378"/>
      <c r="AH139" s="106"/>
      <c r="AI139" s="106"/>
    </row>
    <row r="140" spans="1:35" ht="30" customHeight="1">
      <c r="A140" s="291" t="s">
        <v>113</v>
      </c>
      <c r="B140" s="292" t="s">
        <v>114</v>
      </c>
      <c r="C140" s="293" t="s">
        <v>265</v>
      </c>
      <c r="D140" s="294" t="s">
        <v>266</v>
      </c>
      <c r="E140" s="298"/>
      <c r="F140" s="299"/>
      <c r="G140" s="359">
        <f t="shared" ref="G140:G141" si="246">E140*F140</f>
        <v>0</v>
      </c>
      <c r="H140" s="298"/>
      <c r="I140" s="299"/>
      <c r="J140" s="300">
        <f t="shared" ref="J140:J143" si="247">H140*I140</f>
        <v>0</v>
      </c>
      <c r="K140" s="301"/>
      <c r="L140" s="299"/>
      <c r="M140" s="300">
        <f t="shared" ref="M140:M143" si="248">K140*L140</f>
        <v>0</v>
      </c>
      <c r="N140" s="298"/>
      <c r="O140" s="299"/>
      <c r="P140" s="300">
        <f t="shared" ref="P140:P143" si="249">N140*O140</f>
        <v>0</v>
      </c>
      <c r="Q140" s="301"/>
      <c r="R140" s="299"/>
      <c r="S140" s="300">
        <f t="shared" ref="S140:S143" si="250">Q140*R140</f>
        <v>0</v>
      </c>
      <c r="T140" s="298"/>
      <c r="U140" s="299"/>
      <c r="V140" s="300">
        <f t="shared" ref="V140:V143" si="251">T140*U140</f>
        <v>0</v>
      </c>
      <c r="W140" s="301"/>
      <c r="X140" s="299"/>
      <c r="Y140" s="300">
        <f t="shared" ref="Y140:Y143" si="252">W140*X140</f>
        <v>0</v>
      </c>
      <c r="Z140" s="298"/>
      <c r="AA140" s="299"/>
      <c r="AB140" s="359">
        <f t="shared" ref="AB140:AB143" si="253">Z140*AA140</f>
        <v>0</v>
      </c>
      <c r="AC140" s="302">
        <f t="shared" ref="AC140:AC144" si="254">G140+M140+S140+Y140</f>
        <v>0</v>
      </c>
      <c r="AD140" s="360">
        <f t="shared" ref="AD140:AD144" si="255">J140+P140+V140+AB140</f>
        <v>0</v>
      </c>
      <c r="AE140" s="302">
        <f t="shared" ref="AE140:AE144" si="256">AC140-AD140</f>
        <v>0</v>
      </c>
      <c r="AF140" s="305" t="e">
        <f t="shared" ref="AF140:AF144" si="257">AE140/AC140</f>
        <v>#DIV/0!</v>
      </c>
      <c r="AG140" s="306"/>
      <c r="AH140" s="106"/>
      <c r="AI140" s="106"/>
    </row>
    <row r="141" spans="1:35" ht="30" customHeight="1">
      <c r="A141" s="120" t="s">
        <v>113</v>
      </c>
      <c r="B141" s="315" t="s">
        <v>117</v>
      </c>
      <c r="C141" s="228" t="s">
        <v>267</v>
      </c>
      <c r="D141" s="258" t="s">
        <v>266</v>
      </c>
      <c r="E141" s="127"/>
      <c r="F141" s="128"/>
      <c r="G141" s="129">
        <f t="shared" si="246"/>
        <v>0</v>
      </c>
      <c r="H141" s="127"/>
      <c r="I141" s="128"/>
      <c r="J141" s="148">
        <f t="shared" si="247"/>
        <v>0</v>
      </c>
      <c r="K141" s="218"/>
      <c r="L141" s="128"/>
      <c r="M141" s="148">
        <f t="shared" si="248"/>
        <v>0</v>
      </c>
      <c r="N141" s="127"/>
      <c r="O141" s="128"/>
      <c r="P141" s="148">
        <f t="shared" si="249"/>
        <v>0</v>
      </c>
      <c r="Q141" s="218"/>
      <c r="R141" s="128"/>
      <c r="S141" s="148">
        <f t="shared" si="250"/>
        <v>0</v>
      </c>
      <c r="T141" s="127"/>
      <c r="U141" s="128"/>
      <c r="V141" s="148">
        <f t="shared" si="251"/>
        <v>0</v>
      </c>
      <c r="W141" s="218"/>
      <c r="X141" s="128"/>
      <c r="Y141" s="148">
        <f t="shared" si="252"/>
        <v>0</v>
      </c>
      <c r="Z141" s="127"/>
      <c r="AA141" s="128"/>
      <c r="AB141" s="129">
        <f t="shared" si="253"/>
        <v>0</v>
      </c>
      <c r="AC141" s="130">
        <f t="shared" si="254"/>
        <v>0</v>
      </c>
      <c r="AD141" s="363">
        <f t="shared" si="255"/>
        <v>0</v>
      </c>
      <c r="AE141" s="130">
        <f t="shared" si="256"/>
        <v>0</v>
      </c>
      <c r="AF141" s="312" t="e">
        <f t="shared" si="257"/>
        <v>#DIV/0!</v>
      </c>
      <c r="AG141" s="313"/>
      <c r="AH141" s="106"/>
      <c r="AI141" s="106"/>
    </row>
    <row r="142" spans="1:35" ht="30" customHeight="1">
      <c r="A142" s="120" t="s">
        <v>113</v>
      </c>
      <c r="B142" s="315" t="s">
        <v>119</v>
      </c>
      <c r="C142" s="228" t="s">
        <v>268</v>
      </c>
      <c r="D142" s="258" t="s">
        <v>202</v>
      </c>
      <c r="E142" s="316">
        <v>1</v>
      </c>
      <c r="F142" s="259">
        <v>60000</v>
      </c>
      <c r="G142" s="126">
        <v>60000</v>
      </c>
      <c r="H142" s="127">
        <v>1</v>
      </c>
      <c r="I142" s="128">
        <v>60000</v>
      </c>
      <c r="J142" s="148">
        <f t="shared" si="247"/>
        <v>60000</v>
      </c>
      <c r="K142" s="218"/>
      <c r="L142" s="128"/>
      <c r="M142" s="148">
        <f t="shared" si="248"/>
        <v>0</v>
      </c>
      <c r="N142" s="127"/>
      <c r="O142" s="128"/>
      <c r="P142" s="148">
        <f t="shared" si="249"/>
        <v>0</v>
      </c>
      <c r="Q142" s="218"/>
      <c r="R142" s="128"/>
      <c r="S142" s="148">
        <f t="shared" si="250"/>
        <v>0</v>
      </c>
      <c r="T142" s="127"/>
      <c r="U142" s="128"/>
      <c r="V142" s="148">
        <f t="shared" si="251"/>
        <v>0</v>
      </c>
      <c r="W142" s="218"/>
      <c r="X142" s="128"/>
      <c r="Y142" s="148">
        <f t="shared" si="252"/>
        <v>0</v>
      </c>
      <c r="Z142" s="127"/>
      <c r="AA142" s="128"/>
      <c r="AB142" s="129">
        <f t="shared" si="253"/>
        <v>0</v>
      </c>
      <c r="AC142" s="130">
        <f t="shared" si="254"/>
        <v>60000</v>
      </c>
      <c r="AD142" s="363">
        <f t="shared" si="255"/>
        <v>60000</v>
      </c>
      <c r="AE142" s="130">
        <f t="shared" si="256"/>
        <v>0</v>
      </c>
      <c r="AF142" s="312">
        <f t="shared" si="257"/>
        <v>0</v>
      </c>
      <c r="AG142" s="313"/>
      <c r="AH142" s="106"/>
      <c r="AI142" s="106"/>
    </row>
    <row r="143" spans="1:35" ht="30" customHeight="1">
      <c r="A143" s="149" t="s">
        <v>113</v>
      </c>
      <c r="B143" s="317" t="s">
        <v>127</v>
      </c>
      <c r="C143" s="318" t="s">
        <v>269</v>
      </c>
      <c r="D143" s="319" t="s">
        <v>266</v>
      </c>
      <c r="E143" s="153"/>
      <c r="F143" s="154"/>
      <c r="G143" s="155">
        <f>E143*F143</f>
        <v>0</v>
      </c>
      <c r="H143" s="153"/>
      <c r="I143" s="154"/>
      <c r="J143" s="156">
        <f t="shared" si="247"/>
        <v>0</v>
      </c>
      <c r="K143" s="220"/>
      <c r="L143" s="154"/>
      <c r="M143" s="156">
        <f t="shared" si="248"/>
        <v>0</v>
      </c>
      <c r="N143" s="153"/>
      <c r="O143" s="154"/>
      <c r="P143" s="156">
        <f t="shared" si="249"/>
        <v>0</v>
      </c>
      <c r="Q143" s="220"/>
      <c r="R143" s="154"/>
      <c r="S143" s="156">
        <f t="shared" si="250"/>
        <v>0</v>
      </c>
      <c r="T143" s="153"/>
      <c r="U143" s="154"/>
      <c r="V143" s="156">
        <f t="shared" si="251"/>
        <v>0</v>
      </c>
      <c r="W143" s="220"/>
      <c r="X143" s="154"/>
      <c r="Y143" s="156">
        <f t="shared" si="252"/>
        <v>0</v>
      </c>
      <c r="Z143" s="153"/>
      <c r="AA143" s="154"/>
      <c r="AB143" s="155">
        <f t="shared" si="253"/>
        <v>0</v>
      </c>
      <c r="AC143" s="273">
        <f t="shared" si="254"/>
        <v>0</v>
      </c>
      <c r="AD143" s="365">
        <f t="shared" si="255"/>
        <v>0</v>
      </c>
      <c r="AE143" s="273">
        <f t="shared" si="256"/>
        <v>0</v>
      </c>
      <c r="AF143" s="379" t="e">
        <f t="shared" si="257"/>
        <v>#DIV/0!</v>
      </c>
      <c r="AG143" s="380"/>
      <c r="AH143" s="106"/>
      <c r="AI143" s="106"/>
    </row>
    <row r="144" spans="1:35" ht="15" customHeight="1">
      <c r="A144" s="510" t="s">
        <v>270</v>
      </c>
      <c r="B144" s="498"/>
      <c r="C144" s="499"/>
      <c r="D144" s="325"/>
      <c r="E144" s="367">
        <f t="shared" ref="E144:AB144" si="258">SUM(E140:E143)</f>
        <v>1</v>
      </c>
      <c r="F144" s="368">
        <f t="shared" si="258"/>
        <v>60000</v>
      </c>
      <c r="G144" s="369">
        <f t="shared" si="258"/>
        <v>60000</v>
      </c>
      <c r="H144" s="370">
        <f t="shared" si="258"/>
        <v>1</v>
      </c>
      <c r="I144" s="371">
        <f t="shared" si="258"/>
        <v>60000</v>
      </c>
      <c r="J144" s="371">
        <f t="shared" si="258"/>
        <v>60000</v>
      </c>
      <c r="K144" s="372">
        <f t="shared" si="258"/>
        <v>0</v>
      </c>
      <c r="L144" s="368">
        <f t="shared" si="258"/>
        <v>0</v>
      </c>
      <c r="M144" s="368">
        <f t="shared" si="258"/>
        <v>0</v>
      </c>
      <c r="N144" s="367">
        <f t="shared" si="258"/>
        <v>0</v>
      </c>
      <c r="O144" s="368">
        <f t="shared" si="258"/>
        <v>0</v>
      </c>
      <c r="P144" s="368">
        <f t="shared" si="258"/>
        <v>0</v>
      </c>
      <c r="Q144" s="372">
        <f t="shared" si="258"/>
        <v>0</v>
      </c>
      <c r="R144" s="368">
        <f t="shared" si="258"/>
        <v>0</v>
      </c>
      <c r="S144" s="368">
        <f t="shared" si="258"/>
        <v>0</v>
      </c>
      <c r="T144" s="367">
        <f t="shared" si="258"/>
        <v>0</v>
      </c>
      <c r="U144" s="368">
        <f t="shared" si="258"/>
        <v>0</v>
      </c>
      <c r="V144" s="368">
        <f t="shared" si="258"/>
        <v>0</v>
      </c>
      <c r="W144" s="372">
        <f t="shared" si="258"/>
        <v>0</v>
      </c>
      <c r="X144" s="368">
        <f t="shared" si="258"/>
        <v>0</v>
      </c>
      <c r="Y144" s="368">
        <f t="shared" si="258"/>
        <v>0</v>
      </c>
      <c r="Z144" s="367">
        <f t="shared" si="258"/>
        <v>0</v>
      </c>
      <c r="AA144" s="368">
        <f t="shared" si="258"/>
        <v>0</v>
      </c>
      <c r="AB144" s="368">
        <f t="shared" si="258"/>
        <v>0</v>
      </c>
      <c r="AC144" s="263">
        <f t="shared" si="254"/>
        <v>60000</v>
      </c>
      <c r="AD144" s="373">
        <f t="shared" si="255"/>
        <v>60000</v>
      </c>
      <c r="AE144" s="381">
        <f t="shared" si="256"/>
        <v>0</v>
      </c>
      <c r="AF144" s="382">
        <f t="shared" si="257"/>
        <v>0</v>
      </c>
      <c r="AG144" s="383"/>
      <c r="AH144" s="106"/>
      <c r="AI144" s="106"/>
    </row>
    <row r="145" spans="1:35" ht="15" customHeight="1">
      <c r="A145" s="384" t="s">
        <v>108</v>
      </c>
      <c r="B145" s="279" t="s">
        <v>271</v>
      </c>
      <c r="C145" s="178" t="s">
        <v>272</v>
      </c>
      <c r="D145" s="266"/>
      <c r="E145" s="267"/>
      <c r="F145" s="268"/>
      <c r="G145" s="268"/>
      <c r="H145" s="267"/>
      <c r="I145" s="268"/>
      <c r="J145" s="268"/>
      <c r="K145" s="268"/>
      <c r="L145" s="268"/>
      <c r="M145" s="269"/>
      <c r="N145" s="267"/>
      <c r="O145" s="268"/>
      <c r="P145" s="269"/>
      <c r="Q145" s="268"/>
      <c r="R145" s="268"/>
      <c r="S145" s="269"/>
      <c r="T145" s="267"/>
      <c r="U145" s="268"/>
      <c r="V145" s="269"/>
      <c r="W145" s="268"/>
      <c r="X145" s="268"/>
      <c r="Y145" s="269"/>
      <c r="Z145" s="267"/>
      <c r="AA145" s="268"/>
      <c r="AB145" s="269"/>
      <c r="AC145" s="267"/>
      <c r="AD145" s="268"/>
      <c r="AE145" s="357"/>
      <c r="AF145" s="377"/>
      <c r="AG145" s="378"/>
      <c r="AH145" s="106"/>
      <c r="AI145" s="106"/>
    </row>
    <row r="146" spans="1:35" ht="30" customHeight="1">
      <c r="A146" s="107" t="s">
        <v>110</v>
      </c>
      <c r="B146" s="108" t="s">
        <v>273</v>
      </c>
      <c r="C146" s="270" t="s">
        <v>274</v>
      </c>
      <c r="D146" s="192"/>
      <c r="E146" s="213">
        <f t="shared" ref="E146:AB146" si="259">SUM(E147:E149)</f>
        <v>0</v>
      </c>
      <c r="F146" s="214">
        <f t="shared" si="259"/>
        <v>0</v>
      </c>
      <c r="G146" s="215">
        <f t="shared" si="259"/>
        <v>0</v>
      </c>
      <c r="H146" s="111">
        <f t="shared" si="259"/>
        <v>0</v>
      </c>
      <c r="I146" s="112">
        <f t="shared" si="259"/>
        <v>0</v>
      </c>
      <c r="J146" s="147">
        <f t="shared" si="259"/>
        <v>0</v>
      </c>
      <c r="K146" s="226">
        <f t="shared" si="259"/>
        <v>0</v>
      </c>
      <c r="L146" s="214">
        <f t="shared" si="259"/>
        <v>0</v>
      </c>
      <c r="M146" s="227">
        <f t="shared" si="259"/>
        <v>0</v>
      </c>
      <c r="N146" s="213">
        <f t="shared" si="259"/>
        <v>0</v>
      </c>
      <c r="O146" s="214">
        <f t="shared" si="259"/>
        <v>0</v>
      </c>
      <c r="P146" s="227">
        <f t="shared" si="259"/>
        <v>0</v>
      </c>
      <c r="Q146" s="226">
        <f t="shared" si="259"/>
        <v>0</v>
      </c>
      <c r="R146" s="214">
        <f t="shared" si="259"/>
        <v>0</v>
      </c>
      <c r="S146" s="227">
        <f t="shared" si="259"/>
        <v>0</v>
      </c>
      <c r="T146" s="213">
        <f t="shared" si="259"/>
        <v>0</v>
      </c>
      <c r="U146" s="214">
        <f t="shared" si="259"/>
        <v>0</v>
      </c>
      <c r="V146" s="227">
        <f t="shared" si="259"/>
        <v>0</v>
      </c>
      <c r="W146" s="226">
        <f t="shared" si="259"/>
        <v>0</v>
      </c>
      <c r="X146" s="214">
        <f t="shared" si="259"/>
        <v>0</v>
      </c>
      <c r="Y146" s="227">
        <f t="shared" si="259"/>
        <v>0</v>
      </c>
      <c r="Z146" s="213">
        <f t="shared" si="259"/>
        <v>0</v>
      </c>
      <c r="AA146" s="214">
        <f t="shared" si="259"/>
        <v>0</v>
      </c>
      <c r="AB146" s="227">
        <f t="shared" si="259"/>
        <v>0</v>
      </c>
      <c r="AC146" s="114">
        <f t="shared" ref="AC146:AC182" si="260">G146+M146+S146+Y146</f>
        <v>0</v>
      </c>
      <c r="AD146" s="385">
        <f t="shared" ref="AD146:AD182" si="261">J146+P146+V146+AB146</f>
        <v>0</v>
      </c>
      <c r="AE146" s="386">
        <f t="shared" ref="AE146:AE183" si="262">AC146-AD146</f>
        <v>0</v>
      </c>
      <c r="AF146" s="387" t="e">
        <f t="shared" ref="AF146:AF183" si="263">AE146/AC146</f>
        <v>#DIV/0!</v>
      </c>
      <c r="AG146" s="388"/>
      <c r="AH146" s="119"/>
      <c r="AI146" s="119"/>
    </row>
    <row r="147" spans="1:35" ht="30" customHeight="1">
      <c r="A147" s="120" t="s">
        <v>113</v>
      </c>
      <c r="B147" s="121" t="s">
        <v>114</v>
      </c>
      <c r="C147" s="122" t="s">
        <v>275</v>
      </c>
      <c r="D147" s="123" t="s">
        <v>149</v>
      </c>
      <c r="E147" s="127"/>
      <c r="F147" s="128"/>
      <c r="G147" s="129">
        <f t="shared" ref="G147:G149" si="264">E147*F147</f>
        <v>0</v>
      </c>
      <c r="H147" s="127"/>
      <c r="I147" s="128"/>
      <c r="J147" s="148">
        <f t="shared" ref="J147:J149" si="265">H147*I147</f>
        <v>0</v>
      </c>
      <c r="K147" s="218"/>
      <c r="L147" s="128"/>
      <c r="M147" s="148">
        <f t="shared" ref="M147:M149" si="266">K147*L147</f>
        <v>0</v>
      </c>
      <c r="N147" s="127"/>
      <c r="O147" s="128"/>
      <c r="P147" s="148">
        <f t="shared" ref="P147:P149" si="267">N147*O147</f>
        <v>0</v>
      </c>
      <c r="Q147" s="218"/>
      <c r="R147" s="128"/>
      <c r="S147" s="148">
        <f t="shared" ref="S147:S149" si="268">Q147*R147</f>
        <v>0</v>
      </c>
      <c r="T147" s="127"/>
      <c r="U147" s="128"/>
      <c r="V147" s="148">
        <f t="shared" ref="V147:V149" si="269">T147*U147</f>
        <v>0</v>
      </c>
      <c r="W147" s="218"/>
      <c r="X147" s="128"/>
      <c r="Y147" s="148">
        <f t="shared" ref="Y147:Y149" si="270">W147*X147</f>
        <v>0</v>
      </c>
      <c r="Z147" s="127"/>
      <c r="AA147" s="128"/>
      <c r="AB147" s="148">
        <f t="shared" ref="AB147:AB149" si="271">Z147*AA147</f>
        <v>0</v>
      </c>
      <c r="AC147" s="130">
        <f t="shared" si="260"/>
        <v>0</v>
      </c>
      <c r="AD147" s="363">
        <f t="shared" si="261"/>
        <v>0</v>
      </c>
      <c r="AE147" s="130">
        <f t="shared" si="262"/>
        <v>0</v>
      </c>
      <c r="AF147" s="312" t="e">
        <f t="shared" si="263"/>
        <v>#DIV/0!</v>
      </c>
      <c r="AG147" s="313"/>
      <c r="AH147" s="106"/>
      <c r="AI147" s="106"/>
    </row>
    <row r="148" spans="1:35" ht="30" customHeight="1">
      <c r="A148" s="120" t="s">
        <v>113</v>
      </c>
      <c r="B148" s="121" t="s">
        <v>117</v>
      </c>
      <c r="C148" s="122" t="s">
        <v>275</v>
      </c>
      <c r="D148" s="123" t="s">
        <v>149</v>
      </c>
      <c r="E148" s="127"/>
      <c r="F148" s="128"/>
      <c r="G148" s="129">
        <f t="shared" si="264"/>
        <v>0</v>
      </c>
      <c r="H148" s="127"/>
      <c r="I148" s="128"/>
      <c r="J148" s="148">
        <f t="shared" si="265"/>
        <v>0</v>
      </c>
      <c r="K148" s="218"/>
      <c r="L148" s="128"/>
      <c r="M148" s="148">
        <f t="shared" si="266"/>
        <v>0</v>
      </c>
      <c r="N148" s="127"/>
      <c r="O148" s="128"/>
      <c r="P148" s="148">
        <f t="shared" si="267"/>
        <v>0</v>
      </c>
      <c r="Q148" s="218"/>
      <c r="R148" s="128"/>
      <c r="S148" s="148">
        <f t="shared" si="268"/>
        <v>0</v>
      </c>
      <c r="T148" s="127"/>
      <c r="U148" s="128"/>
      <c r="V148" s="148">
        <f t="shared" si="269"/>
        <v>0</v>
      </c>
      <c r="W148" s="218"/>
      <c r="X148" s="128"/>
      <c r="Y148" s="148">
        <f t="shared" si="270"/>
        <v>0</v>
      </c>
      <c r="Z148" s="127"/>
      <c r="AA148" s="128"/>
      <c r="AB148" s="148">
        <f t="shared" si="271"/>
        <v>0</v>
      </c>
      <c r="AC148" s="130">
        <f t="shared" si="260"/>
        <v>0</v>
      </c>
      <c r="AD148" s="363">
        <f t="shared" si="261"/>
        <v>0</v>
      </c>
      <c r="AE148" s="130">
        <f t="shared" si="262"/>
        <v>0</v>
      </c>
      <c r="AF148" s="312" t="e">
        <f t="shared" si="263"/>
        <v>#DIV/0!</v>
      </c>
      <c r="AG148" s="313"/>
      <c r="AH148" s="106"/>
      <c r="AI148" s="106"/>
    </row>
    <row r="149" spans="1:35" ht="30" customHeight="1">
      <c r="A149" s="135" t="s">
        <v>113</v>
      </c>
      <c r="B149" s="136" t="s">
        <v>119</v>
      </c>
      <c r="C149" s="137" t="s">
        <v>275</v>
      </c>
      <c r="D149" s="138" t="s">
        <v>149</v>
      </c>
      <c r="E149" s="139"/>
      <c r="F149" s="140"/>
      <c r="G149" s="141">
        <f t="shared" si="264"/>
        <v>0</v>
      </c>
      <c r="H149" s="139"/>
      <c r="I149" s="140"/>
      <c r="J149" s="234">
        <f t="shared" si="265"/>
        <v>0</v>
      </c>
      <c r="K149" s="233"/>
      <c r="L149" s="140"/>
      <c r="M149" s="234">
        <f t="shared" si="266"/>
        <v>0</v>
      </c>
      <c r="N149" s="139"/>
      <c r="O149" s="140"/>
      <c r="P149" s="234">
        <f t="shared" si="267"/>
        <v>0</v>
      </c>
      <c r="Q149" s="233"/>
      <c r="R149" s="140"/>
      <c r="S149" s="234">
        <f t="shared" si="268"/>
        <v>0</v>
      </c>
      <c r="T149" s="139"/>
      <c r="U149" s="140"/>
      <c r="V149" s="234">
        <f t="shared" si="269"/>
        <v>0</v>
      </c>
      <c r="W149" s="233"/>
      <c r="X149" s="140"/>
      <c r="Y149" s="234">
        <f t="shared" si="270"/>
        <v>0</v>
      </c>
      <c r="Z149" s="139"/>
      <c r="AA149" s="140"/>
      <c r="AB149" s="234">
        <f t="shared" si="271"/>
        <v>0</v>
      </c>
      <c r="AC149" s="273">
        <f t="shared" si="260"/>
        <v>0</v>
      </c>
      <c r="AD149" s="365">
        <f t="shared" si="261"/>
        <v>0</v>
      </c>
      <c r="AE149" s="142">
        <f t="shared" si="262"/>
        <v>0</v>
      </c>
      <c r="AF149" s="389" t="e">
        <f t="shared" si="263"/>
        <v>#DIV/0!</v>
      </c>
      <c r="AG149" s="390"/>
      <c r="AH149" s="106"/>
      <c r="AI149" s="106"/>
    </row>
    <row r="150" spans="1:35" ht="15" customHeight="1">
      <c r="A150" s="107" t="s">
        <v>110</v>
      </c>
      <c r="B150" s="108" t="s">
        <v>276</v>
      </c>
      <c r="C150" s="276" t="s">
        <v>277</v>
      </c>
      <c r="D150" s="110"/>
      <c r="E150" s="111">
        <f t="shared" ref="E150:AB150" si="272">SUM(E151:E153)</f>
        <v>0</v>
      </c>
      <c r="F150" s="112">
        <f t="shared" si="272"/>
        <v>0</v>
      </c>
      <c r="G150" s="113">
        <f t="shared" si="272"/>
        <v>0</v>
      </c>
      <c r="H150" s="111">
        <f t="shared" si="272"/>
        <v>0</v>
      </c>
      <c r="I150" s="112">
        <f t="shared" si="272"/>
        <v>0</v>
      </c>
      <c r="J150" s="147">
        <f t="shared" si="272"/>
        <v>0</v>
      </c>
      <c r="K150" s="216">
        <f t="shared" si="272"/>
        <v>0</v>
      </c>
      <c r="L150" s="112">
        <f t="shared" si="272"/>
        <v>0</v>
      </c>
      <c r="M150" s="147">
        <f t="shared" si="272"/>
        <v>0</v>
      </c>
      <c r="N150" s="111">
        <f t="shared" si="272"/>
        <v>0</v>
      </c>
      <c r="O150" s="112">
        <f t="shared" si="272"/>
        <v>0</v>
      </c>
      <c r="P150" s="147">
        <f t="shared" si="272"/>
        <v>0</v>
      </c>
      <c r="Q150" s="216">
        <f t="shared" si="272"/>
        <v>0</v>
      </c>
      <c r="R150" s="112">
        <f t="shared" si="272"/>
        <v>0</v>
      </c>
      <c r="S150" s="147">
        <f t="shared" si="272"/>
        <v>0</v>
      </c>
      <c r="T150" s="111">
        <f t="shared" si="272"/>
        <v>0</v>
      </c>
      <c r="U150" s="112">
        <f t="shared" si="272"/>
        <v>0</v>
      </c>
      <c r="V150" s="147">
        <f t="shared" si="272"/>
        <v>0</v>
      </c>
      <c r="W150" s="216">
        <f t="shared" si="272"/>
        <v>0</v>
      </c>
      <c r="X150" s="112">
        <f t="shared" si="272"/>
        <v>0</v>
      </c>
      <c r="Y150" s="147">
        <f t="shared" si="272"/>
        <v>0</v>
      </c>
      <c r="Z150" s="111">
        <f t="shared" si="272"/>
        <v>0</v>
      </c>
      <c r="AA150" s="112">
        <f t="shared" si="272"/>
        <v>0</v>
      </c>
      <c r="AB150" s="147">
        <f t="shared" si="272"/>
        <v>0</v>
      </c>
      <c r="AC150" s="114">
        <f t="shared" si="260"/>
        <v>0</v>
      </c>
      <c r="AD150" s="385">
        <f t="shared" si="261"/>
        <v>0</v>
      </c>
      <c r="AE150" s="386">
        <f t="shared" si="262"/>
        <v>0</v>
      </c>
      <c r="AF150" s="387" t="e">
        <f t="shared" si="263"/>
        <v>#DIV/0!</v>
      </c>
      <c r="AG150" s="388"/>
      <c r="AH150" s="119"/>
      <c r="AI150" s="119"/>
    </row>
    <row r="151" spans="1:35" ht="30" customHeight="1">
      <c r="A151" s="120" t="s">
        <v>113</v>
      </c>
      <c r="B151" s="121" t="s">
        <v>114</v>
      </c>
      <c r="C151" s="122" t="s">
        <v>278</v>
      </c>
      <c r="D151" s="123" t="s">
        <v>149</v>
      </c>
      <c r="E151" s="127"/>
      <c r="F151" s="128"/>
      <c r="G151" s="129">
        <f t="shared" ref="G151:G153" si="273">E151*F151</f>
        <v>0</v>
      </c>
      <c r="H151" s="127"/>
      <c r="I151" s="128"/>
      <c r="J151" s="148">
        <f t="shared" ref="J151:J153" si="274">H151*I151</f>
        <v>0</v>
      </c>
      <c r="K151" s="218"/>
      <c r="L151" s="128"/>
      <c r="M151" s="148">
        <f t="shared" ref="M151:M153" si="275">K151*L151</f>
        <v>0</v>
      </c>
      <c r="N151" s="127"/>
      <c r="O151" s="128"/>
      <c r="P151" s="148">
        <f t="shared" ref="P151:P153" si="276">N151*O151</f>
        <v>0</v>
      </c>
      <c r="Q151" s="218"/>
      <c r="R151" s="128"/>
      <c r="S151" s="148">
        <f t="shared" ref="S151:S153" si="277">Q151*R151</f>
        <v>0</v>
      </c>
      <c r="T151" s="127"/>
      <c r="U151" s="128"/>
      <c r="V151" s="148">
        <f t="shared" ref="V151:V153" si="278">T151*U151</f>
        <v>0</v>
      </c>
      <c r="W151" s="218"/>
      <c r="X151" s="128"/>
      <c r="Y151" s="148">
        <f t="shared" ref="Y151:Y153" si="279">W151*X151</f>
        <v>0</v>
      </c>
      <c r="Z151" s="127"/>
      <c r="AA151" s="128"/>
      <c r="AB151" s="148">
        <f t="shared" ref="AB151:AB153" si="280">Z151*AA151</f>
        <v>0</v>
      </c>
      <c r="AC151" s="130">
        <f t="shared" si="260"/>
        <v>0</v>
      </c>
      <c r="AD151" s="363">
        <f t="shared" si="261"/>
        <v>0</v>
      </c>
      <c r="AE151" s="130">
        <f t="shared" si="262"/>
        <v>0</v>
      </c>
      <c r="AF151" s="312" t="e">
        <f t="shared" si="263"/>
        <v>#DIV/0!</v>
      </c>
      <c r="AG151" s="313"/>
      <c r="AH151" s="106"/>
      <c r="AI151" s="106"/>
    </row>
    <row r="152" spans="1:35" ht="30" customHeight="1">
      <c r="A152" s="120" t="s">
        <v>113</v>
      </c>
      <c r="B152" s="121" t="s">
        <v>117</v>
      </c>
      <c r="C152" s="122" t="s">
        <v>278</v>
      </c>
      <c r="D152" s="123" t="s">
        <v>149</v>
      </c>
      <c r="E152" s="127"/>
      <c r="F152" s="128"/>
      <c r="G152" s="129">
        <f t="shared" si="273"/>
        <v>0</v>
      </c>
      <c r="H152" s="127"/>
      <c r="I152" s="128"/>
      <c r="J152" s="148">
        <f t="shared" si="274"/>
        <v>0</v>
      </c>
      <c r="K152" s="218"/>
      <c r="L152" s="128"/>
      <c r="M152" s="148">
        <f t="shared" si="275"/>
        <v>0</v>
      </c>
      <c r="N152" s="127"/>
      <c r="O152" s="128"/>
      <c r="P152" s="148">
        <f t="shared" si="276"/>
        <v>0</v>
      </c>
      <c r="Q152" s="218"/>
      <c r="R152" s="128"/>
      <c r="S152" s="148">
        <f t="shared" si="277"/>
        <v>0</v>
      </c>
      <c r="T152" s="127"/>
      <c r="U152" s="128"/>
      <c r="V152" s="148">
        <f t="shared" si="278"/>
        <v>0</v>
      </c>
      <c r="W152" s="218"/>
      <c r="X152" s="128"/>
      <c r="Y152" s="148">
        <f t="shared" si="279"/>
        <v>0</v>
      </c>
      <c r="Z152" s="127"/>
      <c r="AA152" s="128"/>
      <c r="AB152" s="148">
        <f t="shared" si="280"/>
        <v>0</v>
      </c>
      <c r="AC152" s="130">
        <f t="shared" si="260"/>
        <v>0</v>
      </c>
      <c r="AD152" s="363">
        <f t="shared" si="261"/>
        <v>0</v>
      </c>
      <c r="AE152" s="130">
        <f t="shared" si="262"/>
        <v>0</v>
      </c>
      <c r="AF152" s="312" t="e">
        <f t="shared" si="263"/>
        <v>#DIV/0!</v>
      </c>
      <c r="AG152" s="313"/>
      <c r="AH152" s="106"/>
      <c r="AI152" s="106"/>
    </row>
    <row r="153" spans="1:35" ht="30" customHeight="1">
      <c r="A153" s="135" t="s">
        <v>113</v>
      </c>
      <c r="B153" s="136" t="s">
        <v>119</v>
      </c>
      <c r="C153" s="137" t="s">
        <v>278</v>
      </c>
      <c r="D153" s="138" t="s">
        <v>149</v>
      </c>
      <c r="E153" s="139"/>
      <c r="F153" s="140"/>
      <c r="G153" s="141">
        <f t="shared" si="273"/>
        <v>0</v>
      </c>
      <c r="H153" s="139"/>
      <c r="I153" s="140"/>
      <c r="J153" s="234">
        <f t="shared" si="274"/>
        <v>0</v>
      </c>
      <c r="K153" s="233"/>
      <c r="L153" s="140"/>
      <c r="M153" s="234">
        <f t="shared" si="275"/>
        <v>0</v>
      </c>
      <c r="N153" s="139"/>
      <c r="O153" s="140"/>
      <c r="P153" s="234">
        <f t="shared" si="276"/>
        <v>0</v>
      </c>
      <c r="Q153" s="233"/>
      <c r="R153" s="140"/>
      <c r="S153" s="234">
        <f t="shared" si="277"/>
        <v>0</v>
      </c>
      <c r="T153" s="139"/>
      <c r="U153" s="140"/>
      <c r="V153" s="234">
        <f t="shared" si="278"/>
        <v>0</v>
      </c>
      <c r="W153" s="233"/>
      <c r="X153" s="140"/>
      <c r="Y153" s="234">
        <f t="shared" si="279"/>
        <v>0</v>
      </c>
      <c r="Z153" s="139"/>
      <c r="AA153" s="140"/>
      <c r="AB153" s="234">
        <f t="shared" si="280"/>
        <v>0</v>
      </c>
      <c r="AC153" s="142">
        <f t="shared" si="260"/>
        <v>0</v>
      </c>
      <c r="AD153" s="391">
        <f t="shared" si="261"/>
        <v>0</v>
      </c>
      <c r="AE153" s="142">
        <f t="shared" si="262"/>
        <v>0</v>
      </c>
      <c r="AF153" s="389" t="e">
        <f t="shared" si="263"/>
        <v>#DIV/0!</v>
      </c>
      <c r="AG153" s="390"/>
      <c r="AH153" s="106"/>
      <c r="AI153" s="106"/>
    </row>
    <row r="154" spans="1:35" ht="15" customHeight="1">
      <c r="A154" s="107" t="s">
        <v>110</v>
      </c>
      <c r="B154" s="108" t="s">
        <v>279</v>
      </c>
      <c r="C154" s="276" t="s">
        <v>280</v>
      </c>
      <c r="D154" s="110"/>
      <c r="E154" s="111">
        <f t="shared" ref="E154:AB154" si="281">SUM(E155:E159)</f>
        <v>0</v>
      </c>
      <c r="F154" s="112">
        <f t="shared" si="281"/>
        <v>0</v>
      </c>
      <c r="G154" s="113">
        <f t="shared" si="281"/>
        <v>0</v>
      </c>
      <c r="H154" s="111">
        <f t="shared" si="281"/>
        <v>0</v>
      </c>
      <c r="I154" s="112">
        <f t="shared" si="281"/>
        <v>0</v>
      </c>
      <c r="J154" s="147">
        <f t="shared" si="281"/>
        <v>0</v>
      </c>
      <c r="K154" s="216">
        <f t="shared" si="281"/>
        <v>0</v>
      </c>
      <c r="L154" s="112">
        <f t="shared" si="281"/>
        <v>0</v>
      </c>
      <c r="M154" s="147">
        <f t="shared" si="281"/>
        <v>0</v>
      </c>
      <c r="N154" s="111">
        <f t="shared" si="281"/>
        <v>0</v>
      </c>
      <c r="O154" s="112">
        <f t="shared" si="281"/>
        <v>0</v>
      </c>
      <c r="P154" s="147">
        <f t="shared" si="281"/>
        <v>0</v>
      </c>
      <c r="Q154" s="216">
        <f t="shared" si="281"/>
        <v>0</v>
      </c>
      <c r="R154" s="112">
        <f t="shared" si="281"/>
        <v>0</v>
      </c>
      <c r="S154" s="147">
        <f t="shared" si="281"/>
        <v>0</v>
      </c>
      <c r="T154" s="111">
        <f t="shared" si="281"/>
        <v>0</v>
      </c>
      <c r="U154" s="112">
        <f t="shared" si="281"/>
        <v>0</v>
      </c>
      <c r="V154" s="147">
        <f t="shared" si="281"/>
        <v>0</v>
      </c>
      <c r="W154" s="216">
        <f t="shared" si="281"/>
        <v>0</v>
      </c>
      <c r="X154" s="112">
        <f t="shared" si="281"/>
        <v>0</v>
      </c>
      <c r="Y154" s="147">
        <f t="shared" si="281"/>
        <v>0</v>
      </c>
      <c r="Z154" s="111">
        <f t="shared" si="281"/>
        <v>0</v>
      </c>
      <c r="AA154" s="112">
        <f t="shared" si="281"/>
        <v>0</v>
      </c>
      <c r="AB154" s="113">
        <f t="shared" si="281"/>
        <v>0</v>
      </c>
      <c r="AC154" s="386">
        <f t="shared" si="260"/>
        <v>0</v>
      </c>
      <c r="AD154" s="392">
        <f t="shared" si="261"/>
        <v>0</v>
      </c>
      <c r="AE154" s="386">
        <f t="shared" si="262"/>
        <v>0</v>
      </c>
      <c r="AF154" s="387" t="e">
        <f t="shared" si="263"/>
        <v>#DIV/0!</v>
      </c>
      <c r="AG154" s="388"/>
      <c r="AH154" s="119"/>
      <c r="AI154" s="119"/>
    </row>
    <row r="155" spans="1:35" ht="30" customHeight="1">
      <c r="A155" s="120" t="s">
        <v>113</v>
      </c>
      <c r="B155" s="121" t="s">
        <v>114</v>
      </c>
      <c r="C155" s="122" t="s">
        <v>281</v>
      </c>
      <c r="D155" s="123" t="s">
        <v>282</v>
      </c>
      <c r="E155" s="127"/>
      <c r="F155" s="128"/>
      <c r="G155" s="129">
        <f t="shared" ref="G155:G159" si="282">E155*F155</f>
        <v>0</v>
      </c>
      <c r="H155" s="127"/>
      <c r="I155" s="128"/>
      <c r="J155" s="148">
        <f t="shared" ref="J155:J159" si="283">H155*I155</f>
        <v>0</v>
      </c>
      <c r="K155" s="218"/>
      <c r="L155" s="128"/>
      <c r="M155" s="148">
        <f t="shared" ref="M155:M159" si="284">K155*L155</f>
        <v>0</v>
      </c>
      <c r="N155" s="127"/>
      <c r="O155" s="128"/>
      <c r="P155" s="148">
        <f t="shared" ref="P155:P159" si="285">N155*O155</f>
        <v>0</v>
      </c>
      <c r="Q155" s="218"/>
      <c r="R155" s="128"/>
      <c r="S155" s="148">
        <f t="shared" ref="S155:S159" si="286">Q155*R155</f>
        <v>0</v>
      </c>
      <c r="T155" s="127"/>
      <c r="U155" s="128"/>
      <c r="V155" s="148">
        <f t="shared" ref="V155:V159" si="287">T155*U155</f>
        <v>0</v>
      </c>
      <c r="W155" s="218"/>
      <c r="X155" s="128"/>
      <c r="Y155" s="148">
        <f t="shared" ref="Y155:Y159" si="288">W155*X155</f>
        <v>0</v>
      </c>
      <c r="Z155" s="127"/>
      <c r="AA155" s="128"/>
      <c r="AB155" s="129">
        <f t="shared" ref="AB155:AB159" si="289">Z155*AA155</f>
        <v>0</v>
      </c>
      <c r="AC155" s="130">
        <f t="shared" si="260"/>
        <v>0</v>
      </c>
      <c r="AD155" s="363">
        <f t="shared" si="261"/>
        <v>0</v>
      </c>
      <c r="AE155" s="130">
        <f t="shared" si="262"/>
        <v>0</v>
      </c>
      <c r="AF155" s="312" t="e">
        <f t="shared" si="263"/>
        <v>#DIV/0!</v>
      </c>
      <c r="AG155" s="313"/>
      <c r="AH155" s="106"/>
      <c r="AI155" s="106"/>
    </row>
    <row r="156" spans="1:35" ht="30" customHeight="1">
      <c r="A156" s="120" t="s">
        <v>113</v>
      </c>
      <c r="B156" s="121" t="s">
        <v>117</v>
      </c>
      <c r="C156" s="122" t="s">
        <v>283</v>
      </c>
      <c r="D156" s="123" t="s">
        <v>282</v>
      </c>
      <c r="E156" s="127"/>
      <c r="F156" s="128"/>
      <c r="G156" s="129">
        <f t="shared" si="282"/>
        <v>0</v>
      </c>
      <c r="H156" s="127"/>
      <c r="I156" s="128"/>
      <c r="J156" s="148">
        <f t="shared" si="283"/>
        <v>0</v>
      </c>
      <c r="K156" s="218"/>
      <c r="L156" s="128"/>
      <c r="M156" s="148">
        <f t="shared" si="284"/>
        <v>0</v>
      </c>
      <c r="N156" s="127"/>
      <c r="O156" s="128"/>
      <c r="P156" s="148">
        <f t="shared" si="285"/>
        <v>0</v>
      </c>
      <c r="Q156" s="218"/>
      <c r="R156" s="128"/>
      <c r="S156" s="148">
        <f t="shared" si="286"/>
        <v>0</v>
      </c>
      <c r="T156" s="127"/>
      <c r="U156" s="128"/>
      <c r="V156" s="148">
        <f t="shared" si="287"/>
        <v>0</v>
      </c>
      <c r="W156" s="218"/>
      <c r="X156" s="128"/>
      <c r="Y156" s="148">
        <f t="shared" si="288"/>
        <v>0</v>
      </c>
      <c r="Z156" s="127"/>
      <c r="AA156" s="128"/>
      <c r="AB156" s="129">
        <f t="shared" si="289"/>
        <v>0</v>
      </c>
      <c r="AC156" s="130">
        <f t="shared" si="260"/>
        <v>0</v>
      </c>
      <c r="AD156" s="363">
        <f t="shared" si="261"/>
        <v>0</v>
      </c>
      <c r="AE156" s="130">
        <f t="shared" si="262"/>
        <v>0</v>
      </c>
      <c r="AF156" s="312" t="e">
        <f t="shared" si="263"/>
        <v>#DIV/0!</v>
      </c>
      <c r="AG156" s="313"/>
      <c r="AH156" s="106"/>
      <c r="AI156" s="106"/>
    </row>
    <row r="157" spans="1:35" ht="30" customHeight="1">
      <c r="A157" s="120" t="s">
        <v>113</v>
      </c>
      <c r="B157" s="121" t="s">
        <v>119</v>
      </c>
      <c r="C157" s="122" t="s">
        <v>284</v>
      </c>
      <c r="D157" s="123" t="s">
        <v>282</v>
      </c>
      <c r="E157" s="127"/>
      <c r="F157" s="128"/>
      <c r="G157" s="129">
        <f t="shared" si="282"/>
        <v>0</v>
      </c>
      <c r="H157" s="127"/>
      <c r="I157" s="128"/>
      <c r="J157" s="148">
        <f t="shared" si="283"/>
        <v>0</v>
      </c>
      <c r="K157" s="218"/>
      <c r="L157" s="128"/>
      <c r="M157" s="148">
        <f t="shared" si="284"/>
        <v>0</v>
      </c>
      <c r="N157" s="127"/>
      <c r="O157" s="128"/>
      <c r="P157" s="148">
        <f t="shared" si="285"/>
        <v>0</v>
      </c>
      <c r="Q157" s="218"/>
      <c r="R157" s="128"/>
      <c r="S157" s="148">
        <f t="shared" si="286"/>
        <v>0</v>
      </c>
      <c r="T157" s="127"/>
      <c r="U157" s="128"/>
      <c r="V157" s="148">
        <f t="shared" si="287"/>
        <v>0</v>
      </c>
      <c r="W157" s="218"/>
      <c r="X157" s="128"/>
      <c r="Y157" s="148">
        <f t="shared" si="288"/>
        <v>0</v>
      </c>
      <c r="Z157" s="127"/>
      <c r="AA157" s="128"/>
      <c r="AB157" s="129">
        <f t="shared" si="289"/>
        <v>0</v>
      </c>
      <c r="AC157" s="130">
        <f t="shared" si="260"/>
        <v>0</v>
      </c>
      <c r="AD157" s="363">
        <f t="shared" si="261"/>
        <v>0</v>
      </c>
      <c r="AE157" s="130">
        <f t="shared" si="262"/>
        <v>0</v>
      </c>
      <c r="AF157" s="312" t="e">
        <f t="shared" si="263"/>
        <v>#DIV/0!</v>
      </c>
      <c r="AG157" s="313"/>
      <c r="AH157" s="106"/>
      <c r="AI157" s="106"/>
    </row>
    <row r="158" spans="1:35" ht="30" customHeight="1">
      <c r="A158" s="120" t="s">
        <v>113</v>
      </c>
      <c r="B158" s="121" t="s">
        <v>127</v>
      </c>
      <c r="C158" s="122" t="s">
        <v>285</v>
      </c>
      <c r="D158" s="123" t="s">
        <v>282</v>
      </c>
      <c r="E158" s="127"/>
      <c r="F158" s="128"/>
      <c r="G158" s="129">
        <f t="shared" si="282"/>
        <v>0</v>
      </c>
      <c r="H158" s="127"/>
      <c r="I158" s="128"/>
      <c r="J158" s="148">
        <f t="shared" si="283"/>
        <v>0</v>
      </c>
      <c r="K158" s="218"/>
      <c r="L158" s="128"/>
      <c r="M158" s="148">
        <f t="shared" si="284"/>
        <v>0</v>
      </c>
      <c r="N158" s="127"/>
      <c r="O158" s="128"/>
      <c r="P158" s="148">
        <f t="shared" si="285"/>
        <v>0</v>
      </c>
      <c r="Q158" s="218"/>
      <c r="R158" s="128"/>
      <c r="S158" s="148">
        <f t="shared" si="286"/>
        <v>0</v>
      </c>
      <c r="T158" s="127"/>
      <c r="U158" s="128"/>
      <c r="V158" s="148">
        <f t="shared" si="287"/>
        <v>0</v>
      </c>
      <c r="W158" s="218"/>
      <c r="X158" s="128"/>
      <c r="Y158" s="148">
        <f t="shared" si="288"/>
        <v>0</v>
      </c>
      <c r="Z158" s="127"/>
      <c r="AA158" s="128"/>
      <c r="AB158" s="129">
        <f t="shared" si="289"/>
        <v>0</v>
      </c>
      <c r="AC158" s="130">
        <f t="shared" si="260"/>
        <v>0</v>
      </c>
      <c r="AD158" s="363">
        <f t="shared" si="261"/>
        <v>0</v>
      </c>
      <c r="AE158" s="130">
        <f t="shared" si="262"/>
        <v>0</v>
      </c>
      <c r="AF158" s="312" t="e">
        <f t="shared" si="263"/>
        <v>#DIV/0!</v>
      </c>
      <c r="AG158" s="313"/>
      <c r="AH158" s="106"/>
      <c r="AI158" s="106"/>
    </row>
    <row r="159" spans="1:35" ht="30" customHeight="1">
      <c r="A159" s="149" t="s">
        <v>113</v>
      </c>
      <c r="B159" s="150" t="s">
        <v>129</v>
      </c>
      <c r="C159" s="151" t="s">
        <v>286</v>
      </c>
      <c r="D159" s="152" t="s">
        <v>282</v>
      </c>
      <c r="E159" s="153"/>
      <c r="F159" s="154"/>
      <c r="G159" s="155">
        <f t="shared" si="282"/>
        <v>0</v>
      </c>
      <c r="H159" s="153"/>
      <c r="I159" s="154"/>
      <c r="J159" s="156">
        <f t="shared" si="283"/>
        <v>0</v>
      </c>
      <c r="K159" s="220"/>
      <c r="L159" s="154"/>
      <c r="M159" s="156">
        <f t="shared" si="284"/>
        <v>0</v>
      </c>
      <c r="N159" s="153"/>
      <c r="O159" s="154"/>
      <c r="P159" s="156">
        <f t="shared" si="285"/>
        <v>0</v>
      </c>
      <c r="Q159" s="220"/>
      <c r="R159" s="154"/>
      <c r="S159" s="156">
        <f t="shared" si="286"/>
        <v>0</v>
      </c>
      <c r="T159" s="153"/>
      <c r="U159" s="154"/>
      <c r="V159" s="156">
        <f t="shared" si="287"/>
        <v>0</v>
      </c>
      <c r="W159" s="220"/>
      <c r="X159" s="154"/>
      <c r="Y159" s="156">
        <f t="shared" si="288"/>
        <v>0</v>
      </c>
      <c r="Z159" s="153"/>
      <c r="AA159" s="154"/>
      <c r="AB159" s="155">
        <f t="shared" si="289"/>
        <v>0</v>
      </c>
      <c r="AC159" s="142">
        <f t="shared" si="260"/>
        <v>0</v>
      </c>
      <c r="AD159" s="391">
        <f t="shared" si="261"/>
        <v>0</v>
      </c>
      <c r="AE159" s="142">
        <f t="shared" si="262"/>
        <v>0</v>
      </c>
      <c r="AF159" s="389" t="e">
        <f t="shared" si="263"/>
        <v>#DIV/0!</v>
      </c>
      <c r="AG159" s="390"/>
      <c r="AH159" s="106"/>
      <c r="AI159" s="106"/>
    </row>
    <row r="160" spans="1:35" ht="15" customHeight="1">
      <c r="A160" s="107" t="s">
        <v>110</v>
      </c>
      <c r="B160" s="108" t="s">
        <v>287</v>
      </c>
      <c r="C160" s="276" t="s">
        <v>272</v>
      </c>
      <c r="D160" s="110"/>
      <c r="E160" s="111">
        <f t="shared" ref="E160:AB160" si="290">SUM(E161:E181)</f>
        <v>8395</v>
      </c>
      <c r="F160" s="112">
        <f t="shared" si="290"/>
        <v>161596.38333333333</v>
      </c>
      <c r="G160" s="113">
        <f t="shared" si="290"/>
        <v>677250</v>
      </c>
      <c r="H160" s="111">
        <f t="shared" si="290"/>
        <v>8307.0327868852473</v>
      </c>
      <c r="I160" s="112">
        <f t="shared" si="290"/>
        <v>169113.05</v>
      </c>
      <c r="J160" s="147">
        <f t="shared" si="290"/>
        <v>675490.52</v>
      </c>
      <c r="K160" s="216">
        <f t="shared" si="290"/>
        <v>1</v>
      </c>
      <c r="L160" s="112">
        <f t="shared" si="290"/>
        <v>30000</v>
      </c>
      <c r="M160" s="147">
        <f t="shared" si="290"/>
        <v>245000</v>
      </c>
      <c r="N160" s="111">
        <f t="shared" si="290"/>
        <v>1</v>
      </c>
      <c r="O160" s="112">
        <f t="shared" si="290"/>
        <v>30000</v>
      </c>
      <c r="P160" s="147">
        <f t="shared" si="290"/>
        <v>245000</v>
      </c>
      <c r="Q160" s="216">
        <f t="shared" si="290"/>
        <v>0</v>
      </c>
      <c r="R160" s="112">
        <f t="shared" si="290"/>
        <v>0</v>
      </c>
      <c r="S160" s="147">
        <f t="shared" si="290"/>
        <v>0</v>
      </c>
      <c r="T160" s="111">
        <f t="shared" si="290"/>
        <v>0</v>
      </c>
      <c r="U160" s="112">
        <f t="shared" si="290"/>
        <v>0</v>
      </c>
      <c r="V160" s="147">
        <f t="shared" si="290"/>
        <v>0</v>
      </c>
      <c r="W160" s="216">
        <f t="shared" si="290"/>
        <v>0</v>
      </c>
      <c r="X160" s="112">
        <f t="shared" si="290"/>
        <v>0</v>
      </c>
      <c r="Y160" s="147">
        <f t="shared" si="290"/>
        <v>0</v>
      </c>
      <c r="Z160" s="111">
        <f t="shared" si="290"/>
        <v>0</v>
      </c>
      <c r="AA160" s="112">
        <f t="shared" si="290"/>
        <v>0</v>
      </c>
      <c r="AB160" s="113">
        <f t="shared" si="290"/>
        <v>0</v>
      </c>
      <c r="AC160" s="386">
        <f t="shared" si="260"/>
        <v>922250</v>
      </c>
      <c r="AD160" s="392">
        <f t="shared" si="261"/>
        <v>920490.52</v>
      </c>
      <c r="AE160" s="386">
        <f t="shared" si="262"/>
        <v>1759.4799999999814</v>
      </c>
      <c r="AF160" s="387">
        <f t="shared" si="263"/>
        <v>1.9078124152886759E-3</v>
      </c>
      <c r="AG160" s="388"/>
      <c r="AH160" s="119"/>
      <c r="AI160" s="119"/>
    </row>
    <row r="161" spans="1:35" ht="30" customHeight="1">
      <c r="A161" s="120" t="s">
        <v>113</v>
      </c>
      <c r="B161" s="121" t="s">
        <v>114</v>
      </c>
      <c r="C161" s="122" t="s">
        <v>288</v>
      </c>
      <c r="D161" s="123"/>
      <c r="E161" s="235"/>
      <c r="F161" s="125"/>
      <c r="G161" s="126">
        <f>6750+8000</f>
        <v>14750</v>
      </c>
      <c r="H161" s="127"/>
      <c r="I161" s="128"/>
      <c r="J161" s="148">
        <v>14750</v>
      </c>
      <c r="K161" s="218"/>
      <c r="L161" s="128"/>
      <c r="M161" s="148">
        <f t="shared" ref="M161:M167" si="291">K161*L161</f>
        <v>0</v>
      </c>
      <c r="N161" s="127"/>
      <c r="O161" s="128"/>
      <c r="P161" s="148">
        <f t="shared" ref="P161:P167" si="292">N161*O161</f>
        <v>0</v>
      </c>
      <c r="Q161" s="218"/>
      <c r="R161" s="128"/>
      <c r="S161" s="148">
        <f>Q161*R161</f>
        <v>0</v>
      </c>
      <c r="T161" s="127"/>
      <c r="U161" s="128"/>
      <c r="V161" s="148">
        <f>T161*U161</f>
        <v>0</v>
      </c>
      <c r="W161" s="218"/>
      <c r="X161" s="128"/>
      <c r="Y161" s="148">
        <f>W161*X161</f>
        <v>0</v>
      </c>
      <c r="Z161" s="127"/>
      <c r="AA161" s="128"/>
      <c r="AB161" s="129">
        <f>Z161*AA161</f>
        <v>0</v>
      </c>
      <c r="AC161" s="130">
        <f t="shared" si="260"/>
        <v>14750</v>
      </c>
      <c r="AD161" s="363">
        <f t="shared" si="261"/>
        <v>14750</v>
      </c>
      <c r="AE161" s="130">
        <f t="shared" si="262"/>
        <v>0</v>
      </c>
      <c r="AF161" s="312">
        <f t="shared" si="263"/>
        <v>0</v>
      </c>
      <c r="AG161" s="313"/>
      <c r="AH161" s="106"/>
      <c r="AI161" s="106"/>
    </row>
    <row r="162" spans="1:35" ht="30" customHeight="1">
      <c r="A162" s="120" t="s">
        <v>113</v>
      </c>
      <c r="B162" s="121" t="s">
        <v>117</v>
      </c>
      <c r="C162" s="122" t="s">
        <v>289</v>
      </c>
      <c r="D162" s="138" t="s">
        <v>188</v>
      </c>
      <c r="E162" s="125"/>
      <c r="F162" s="393"/>
      <c r="G162" s="237">
        <v>55000</v>
      </c>
      <c r="H162" s="127"/>
      <c r="I162" s="128"/>
      <c r="J162" s="148">
        <v>55000</v>
      </c>
      <c r="K162" s="218"/>
      <c r="L162" s="128"/>
      <c r="M162" s="148">
        <f t="shared" si="291"/>
        <v>0</v>
      </c>
      <c r="N162" s="127"/>
      <c r="O162" s="128"/>
      <c r="P162" s="148">
        <f t="shared" si="292"/>
        <v>0</v>
      </c>
      <c r="Q162" s="218"/>
      <c r="R162" s="128"/>
      <c r="S162" s="148"/>
      <c r="T162" s="127"/>
      <c r="U162" s="128"/>
      <c r="V162" s="148"/>
      <c r="W162" s="218"/>
      <c r="X162" s="128"/>
      <c r="Y162" s="148"/>
      <c r="Z162" s="127"/>
      <c r="AA162" s="128"/>
      <c r="AB162" s="129"/>
      <c r="AC162" s="130">
        <f t="shared" si="260"/>
        <v>55000</v>
      </c>
      <c r="AD162" s="363">
        <f t="shared" si="261"/>
        <v>55000</v>
      </c>
      <c r="AE162" s="130">
        <f t="shared" si="262"/>
        <v>0</v>
      </c>
      <c r="AF162" s="312">
        <f t="shared" si="263"/>
        <v>0</v>
      </c>
      <c r="AG162" s="313"/>
      <c r="AH162" s="106"/>
      <c r="AI162" s="106"/>
    </row>
    <row r="163" spans="1:35" ht="30" customHeight="1">
      <c r="A163" s="120" t="s">
        <v>113</v>
      </c>
      <c r="B163" s="121" t="s">
        <v>119</v>
      </c>
      <c r="C163" s="122" t="s">
        <v>290</v>
      </c>
      <c r="D163" s="138" t="s">
        <v>188</v>
      </c>
      <c r="E163" s="394"/>
      <c r="F163" s="236"/>
      <c r="G163" s="237">
        <v>16000</v>
      </c>
      <c r="H163" s="127"/>
      <c r="I163" s="128"/>
      <c r="J163" s="148">
        <v>16000</v>
      </c>
      <c r="K163" s="218"/>
      <c r="L163" s="128"/>
      <c r="M163" s="148">
        <f t="shared" si="291"/>
        <v>0</v>
      </c>
      <c r="N163" s="127"/>
      <c r="O163" s="128"/>
      <c r="P163" s="148">
        <f t="shared" si="292"/>
        <v>0</v>
      </c>
      <c r="Q163" s="218"/>
      <c r="R163" s="128"/>
      <c r="S163" s="148"/>
      <c r="T163" s="127"/>
      <c r="U163" s="128"/>
      <c r="V163" s="148"/>
      <c r="W163" s="218"/>
      <c r="X163" s="128"/>
      <c r="Y163" s="148"/>
      <c r="Z163" s="127"/>
      <c r="AA163" s="128"/>
      <c r="AB163" s="129"/>
      <c r="AC163" s="130">
        <f t="shared" si="260"/>
        <v>16000</v>
      </c>
      <c r="AD163" s="363">
        <f t="shared" si="261"/>
        <v>16000</v>
      </c>
      <c r="AE163" s="130">
        <f t="shared" si="262"/>
        <v>0</v>
      </c>
      <c r="AF163" s="312">
        <f t="shared" si="263"/>
        <v>0</v>
      </c>
      <c r="AG163" s="313"/>
      <c r="AH163" s="106"/>
      <c r="AI163" s="106"/>
    </row>
    <row r="164" spans="1:35" ht="42" customHeight="1">
      <c r="A164" s="120" t="s">
        <v>113</v>
      </c>
      <c r="B164" s="121" t="s">
        <v>127</v>
      </c>
      <c r="C164" s="122" t="s">
        <v>291</v>
      </c>
      <c r="D164" s="138" t="s">
        <v>188</v>
      </c>
      <c r="E164" s="235"/>
      <c r="F164" s="236"/>
      <c r="G164" s="237">
        <v>2000</v>
      </c>
      <c r="H164" s="127"/>
      <c r="I164" s="128"/>
      <c r="J164" s="249"/>
      <c r="K164" s="218"/>
      <c r="L164" s="128"/>
      <c r="M164" s="148">
        <f t="shared" si="291"/>
        <v>0</v>
      </c>
      <c r="N164" s="127"/>
      <c r="O164" s="128"/>
      <c r="P164" s="148">
        <f t="shared" si="292"/>
        <v>0</v>
      </c>
      <c r="Q164" s="218"/>
      <c r="R164" s="128"/>
      <c r="S164" s="148"/>
      <c r="T164" s="127"/>
      <c r="U164" s="128"/>
      <c r="V164" s="148"/>
      <c r="W164" s="218"/>
      <c r="X164" s="128"/>
      <c r="Y164" s="148"/>
      <c r="Z164" s="127"/>
      <c r="AA164" s="128"/>
      <c r="AB164" s="129"/>
      <c r="AC164" s="130">
        <f t="shared" si="260"/>
        <v>2000</v>
      </c>
      <c r="AD164" s="363">
        <f t="shared" si="261"/>
        <v>0</v>
      </c>
      <c r="AE164" s="130">
        <f t="shared" si="262"/>
        <v>2000</v>
      </c>
      <c r="AF164" s="312">
        <f t="shared" si="263"/>
        <v>1</v>
      </c>
      <c r="AG164" s="313"/>
      <c r="AH164" s="106"/>
      <c r="AI164" s="106"/>
    </row>
    <row r="165" spans="1:35" ht="30" customHeight="1">
      <c r="A165" s="120" t="s">
        <v>113</v>
      </c>
      <c r="B165" s="121" t="s">
        <v>129</v>
      </c>
      <c r="C165" s="122" t="s">
        <v>292</v>
      </c>
      <c r="D165" s="123" t="s">
        <v>149</v>
      </c>
      <c r="E165" s="124">
        <v>1000</v>
      </c>
      <c r="F165" s="125">
        <v>20</v>
      </c>
      <c r="G165" s="126">
        <f t="shared" ref="G165:G167" si="293">E165*F165</f>
        <v>20000</v>
      </c>
      <c r="H165" s="127">
        <v>1000</v>
      </c>
      <c r="I165" s="128">
        <v>20</v>
      </c>
      <c r="J165" s="148">
        <f t="shared" ref="J165:J171" si="294">H165*I165</f>
        <v>20000</v>
      </c>
      <c r="K165" s="218"/>
      <c r="L165" s="128"/>
      <c r="M165" s="148">
        <f t="shared" si="291"/>
        <v>0</v>
      </c>
      <c r="N165" s="127"/>
      <c r="O165" s="128"/>
      <c r="P165" s="148">
        <f t="shared" si="292"/>
        <v>0</v>
      </c>
      <c r="Q165" s="218"/>
      <c r="R165" s="128"/>
      <c r="S165" s="148"/>
      <c r="T165" s="127"/>
      <c r="U165" s="128"/>
      <c r="V165" s="148"/>
      <c r="W165" s="218"/>
      <c r="X165" s="128"/>
      <c r="Y165" s="148"/>
      <c r="Z165" s="127"/>
      <c r="AA165" s="128"/>
      <c r="AB165" s="129"/>
      <c r="AC165" s="130">
        <f t="shared" si="260"/>
        <v>20000</v>
      </c>
      <c r="AD165" s="363">
        <f t="shared" si="261"/>
        <v>20000</v>
      </c>
      <c r="AE165" s="130">
        <f t="shared" si="262"/>
        <v>0</v>
      </c>
      <c r="AF165" s="312">
        <f t="shared" si="263"/>
        <v>0</v>
      </c>
      <c r="AG165" s="313"/>
      <c r="AH165" s="106"/>
      <c r="AI165" s="106"/>
    </row>
    <row r="166" spans="1:35" ht="60.75" customHeight="1">
      <c r="A166" s="120" t="s">
        <v>113</v>
      </c>
      <c r="B166" s="121" t="s">
        <v>131</v>
      </c>
      <c r="C166" s="122" t="s">
        <v>293</v>
      </c>
      <c r="D166" s="123" t="s">
        <v>149</v>
      </c>
      <c r="E166" s="124">
        <v>1000</v>
      </c>
      <c r="F166" s="125">
        <v>10</v>
      </c>
      <c r="G166" s="126">
        <f t="shared" si="293"/>
        <v>10000</v>
      </c>
      <c r="H166" s="127">
        <v>1000</v>
      </c>
      <c r="I166" s="128">
        <v>10</v>
      </c>
      <c r="J166" s="148">
        <f t="shared" si="294"/>
        <v>10000</v>
      </c>
      <c r="K166" s="218"/>
      <c r="L166" s="128"/>
      <c r="M166" s="148">
        <f t="shared" si="291"/>
        <v>0</v>
      </c>
      <c r="N166" s="127"/>
      <c r="O166" s="128"/>
      <c r="P166" s="148">
        <f t="shared" si="292"/>
        <v>0</v>
      </c>
      <c r="Q166" s="218"/>
      <c r="R166" s="128"/>
      <c r="S166" s="148"/>
      <c r="T166" s="127"/>
      <c r="U166" s="128"/>
      <c r="V166" s="148"/>
      <c r="W166" s="218"/>
      <c r="X166" s="128"/>
      <c r="Y166" s="148"/>
      <c r="Z166" s="127"/>
      <c r="AA166" s="128"/>
      <c r="AB166" s="129"/>
      <c r="AC166" s="130">
        <f t="shared" si="260"/>
        <v>10000</v>
      </c>
      <c r="AD166" s="363">
        <f t="shared" si="261"/>
        <v>10000</v>
      </c>
      <c r="AE166" s="130">
        <f t="shared" si="262"/>
        <v>0</v>
      </c>
      <c r="AF166" s="312">
        <f t="shared" si="263"/>
        <v>0</v>
      </c>
      <c r="AG166" s="313"/>
      <c r="AH166" s="106"/>
      <c r="AI166" s="106"/>
    </row>
    <row r="167" spans="1:35" ht="30" customHeight="1">
      <c r="A167" s="120" t="s">
        <v>113</v>
      </c>
      <c r="B167" s="121" t="s">
        <v>133</v>
      </c>
      <c r="C167" s="122" t="s">
        <v>294</v>
      </c>
      <c r="D167" s="123" t="s">
        <v>149</v>
      </c>
      <c r="E167" s="124">
        <v>1000</v>
      </c>
      <c r="F167" s="125">
        <v>30</v>
      </c>
      <c r="G167" s="126">
        <f t="shared" si="293"/>
        <v>30000</v>
      </c>
      <c r="H167" s="127">
        <v>1000</v>
      </c>
      <c r="I167" s="128">
        <v>30</v>
      </c>
      <c r="J167" s="148">
        <f t="shared" si="294"/>
        <v>30000</v>
      </c>
      <c r="K167" s="218"/>
      <c r="L167" s="128"/>
      <c r="M167" s="148">
        <f t="shared" si="291"/>
        <v>0</v>
      </c>
      <c r="N167" s="127"/>
      <c r="O167" s="128"/>
      <c r="P167" s="148">
        <f t="shared" si="292"/>
        <v>0</v>
      </c>
      <c r="Q167" s="218"/>
      <c r="R167" s="128"/>
      <c r="S167" s="148"/>
      <c r="T167" s="127"/>
      <c r="U167" s="128"/>
      <c r="V167" s="148"/>
      <c r="W167" s="218"/>
      <c r="X167" s="128"/>
      <c r="Y167" s="148"/>
      <c r="Z167" s="127"/>
      <c r="AA167" s="128"/>
      <c r="AB167" s="129"/>
      <c r="AC167" s="130">
        <f t="shared" si="260"/>
        <v>30000</v>
      </c>
      <c r="AD167" s="363">
        <f t="shared" si="261"/>
        <v>30000</v>
      </c>
      <c r="AE167" s="130">
        <f t="shared" si="262"/>
        <v>0</v>
      </c>
      <c r="AF167" s="312">
        <f t="shared" si="263"/>
        <v>0</v>
      </c>
      <c r="AG167" s="313"/>
      <c r="AH167" s="106"/>
      <c r="AI167" s="106"/>
    </row>
    <row r="168" spans="1:35" ht="82.5" customHeight="1">
      <c r="A168" s="120" t="s">
        <v>113</v>
      </c>
      <c r="B168" s="121" t="s">
        <v>135</v>
      </c>
      <c r="C168" s="395" t="s">
        <v>295</v>
      </c>
      <c r="D168" s="123" t="s">
        <v>202</v>
      </c>
      <c r="E168" s="124">
        <v>1</v>
      </c>
      <c r="F168" s="125">
        <v>70000</v>
      </c>
      <c r="G168" s="126">
        <v>70000</v>
      </c>
      <c r="H168" s="127">
        <v>1</v>
      </c>
      <c r="I168" s="128">
        <v>90000</v>
      </c>
      <c r="J168" s="249">
        <f t="shared" si="294"/>
        <v>90000</v>
      </c>
      <c r="K168" s="396">
        <v>1</v>
      </c>
      <c r="L168" s="397">
        <v>30000</v>
      </c>
      <c r="M168" s="398">
        <v>30000</v>
      </c>
      <c r="N168" s="399">
        <v>1</v>
      </c>
      <c r="O168" s="397">
        <v>30000</v>
      </c>
      <c r="P168" s="398">
        <v>30000</v>
      </c>
      <c r="Q168" s="218"/>
      <c r="R168" s="128"/>
      <c r="S168" s="148"/>
      <c r="T168" s="127"/>
      <c r="U168" s="128"/>
      <c r="V168" s="148"/>
      <c r="W168" s="218"/>
      <c r="X168" s="128"/>
      <c r="Y168" s="148"/>
      <c r="Z168" s="127"/>
      <c r="AA168" s="128"/>
      <c r="AB168" s="129"/>
      <c r="AC168" s="130">
        <f t="shared" si="260"/>
        <v>100000</v>
      </c>
      <c r="AD168" s="363">
        <f t="shared" si="261"/>
        <v>120000</v>
      </c>
      <c r="AE168" s="130">
        <f t="shared" si="262"/>
        <v>-20000</v>
      </c>
      <c r="AF168" s="312">
        <f t="shared" si="263"/>
        <v>-0.2</v>
      </c>
      <c r="AG168" s="313"/>
      <c r="AH168" s="106"/>
      <c r="AI168" s="106"/>
    </row>
    <row r="169" spans="1:35" ht="56.25" customHeight="1">
      <c r="A169" s="120" t="s">
        <v>113</v>
      </c>
      <c r="B169" s="121" t="s">
        <v>137</v>
      </c>
      <c r="C169" s="122" t="s">
        <v>296</v>
      </c>
      <c r="D169" s="123" t="s">
        <v>259</v>
      </c>
      <c r="E169" s="124">
        <v>150</v>
      </c>
      <c r="F169" s="125">
        <v>400</v>
      </c>
      <c r="G169" s="126">
        <f>E169*F169</f>
        <v>60000</v>
      </c>
      <c r="H169" s="127">
        <v>150</v>
      </c>
      <c r="I169" s="128">
        <v>400</v>
      </c>
      <c r="J169" s="148">
        <f t="shared" si="294"/>
        <v>60000</v>
      </c>
      <c r="K169" s="218"/>
      <c r="L169" s="128"/>
      <c r="M169" s="148">
        <f t="shared" ref="M169:M176" si="295">K169*L169</f>
        <v>0</v>
      </c>
      <c r="N169" s="127"/>
      <c r="O169" s="128"/>
      <c r="P169" s="148">
        <f t="shared" ref="P169:P176" si="296">N169*O169</f>
        <v>0</v>
      </c>
      <c r="Q169" s="218"/>
      <c r="R169" s="128"/>
      <c r="S169" s="148"/>
      <c r="T169" s="127"/>
      <c r="U169" s="128"/>
      <c r="V169" s="148"/>
      <c r="W169" s="218"/>
      <c r="X169" s="128"/>
      <c r="Y169" s="148"/>
      <c r="Z169" s="127"/>
      <c r="AA169" s="128"/>
      <c r="AB169" s="129"/>
      <c r="AC169" s="130">
        <f t="shared" si="260"/>
        <v>60000</v>
      </c>
      <c r="AD169" s="363">
        <f t="shared" si="261"/>
        <v>60000</v>
      </c>
      <c r="AE169" s="130">
        <f t="shared" si="262"/>
        <v>0</v>
      </c>
      <c r="AF169" s="312">
        <f t="shared" si="263"/>
        <v>0</v>
      </c>
      <c r="AG169" s="313"/>
      <c r="AH169" s="106"/>
      <c r="AI169" s="106"/>
    </row>
    <row r="170" spans="1:35" ht="15.75" customHeight="1">
      <c r="A170" s="120" t="s">
        <v>113</v>
      </c>
      <c r="B170" s="121" t="s">
        <v>297</v>
      </c>
      <c r="C170" s="122" t="s">
        <v>298</v>
      </c>
      <c r="D170" s="123" t="s">
        <v>202</v>
      </c>
      <c r="E170" s="124">
        <v>2</v>
      </c>
      <c r="F170" s="125">
        <f>G170/E170</f>
        <v>22500</v>
      </c>
      <c r="G170" s="126">
        <v>45000</v>
      </c>
      <c r="H170" s="127">
        <v>2</v>
      </c>
      <c r="I170" s="128">
        <v>22500</v>
      </c>
      <c r="J170" s="148">
        <f t="shared" si="294"/>
        <v>45000</v>
      </c>
      <c r="K170" s="218"/>
      <c r="L170" s="128"/>
      <c r="M170" s="148">
        <f t="shared" si="295"/>
        <v>0</v>
      </c>
      <c r="N170" s="127"/>
      <c r="O170" s="128"/>
      <c r="P170" s="148">
        <f t="shared" si="296"/>
        <v>0</v>
      </c>
      <c r="Q170" s="218"/>
      <c r="R170" s="128"/>
      <c r="S170" s="148"/>
      <c r="T170" s="127"/>
      <c r="U170" s="128"/>
      <c r="V170" s="148"/>
      <c r="W170" s="218"/>
      <c r="X170" s="128"/>
      <c r="Y170" s="148"/>
      <c r="Z170" s="127"/>
      <c r="AA170" s="128"/>
      <c r="AB170" s="129"/>
      <c r="AC170" s="130">
        <f t="shared" si="260"/>
        <v>45000</v>
      </c>
      <c r="AD170" s="363">
        <f t="shared" si="261"/>
        <v>45000</v>
      </c>
      <c r="AE170" s="130">
        <f t="shared" si="262"/>
        <v>0</v>
      </c>
      <c r="AF170" s="312">
        <f t="shared" si="263"/>
        <v>0</v>
      </c>
      <c r="AG170" s="313"/>
      <c r="AH170" s="106"/>
      <c r="AI170" s="106"/>
    </row>
    <row r="171" spans="1:35" ht="30" customHeight="1">
      <c r="A171" s="120" t="s">
        <v>113</v>
      </c>
      <c r="B171" s="121" t="s">
        <v>299</v>
      </c>
      <c r="C171" s="122" t="s">
        <v>300</v>
      </c>
      <c r="D171" s="123" t="s">
        <v>202</v>
      </c>
      <c r="E171" s="124">
        <v>2</v>
      </c>
      <c r="F171" s="125">
        <v>30000</v>
      </c>
      <c r="G171" s="126">
        <v>60000</v>
      </c>
      <c r="H171" s="127">
        <v>2</v>
      </c>
      <c r="I171" s="128">
        <v>30000</v>
      </c>
      <c r="J171" s="148">
        <f t="shared" si="294"/>
        <v>60000</v>
      </c>
      <c r="K171" s="218"/>
      <c r="L171" s="128"/>
      <c r="M171" s="148">
        <f t="shared" si="295"/>
        <v>0</v>
      </c>
      <c r="N171" s="127"/>
      <c r="O171" s="128"/>
      <c r="P171" s="148">
        <f t="shared" si="296"/>
        <v>0</v>
      </c>
      <c r="Q171" s="218"/>
      <c r="R171" s="128"/>
      <c r="S171" s="148"/>
      <c r="T171" s="127"/>
      <c r="U171" s="128"/>
      <c r="V171" s="148"/>
      <c r="W171" s="218"/>
      <c r="X171" s="128"/>
      <c r="Y171" s="148"/>
      <c r="Z171" s="127"/>
      <c r="AA171" s="128"/>
      <c r="AB171" s="129"/>
      <c r="AC171" s="130">
        <f t="shared" si="260"/>
        <v>60000</v>
      </c>
      <c r="AD171" s="363">
        <f t="shared" si="261"/>
        <v>60000</v>
      </c>
      <c r="AE171" s="130">
        <f t="shared" si="262"/>
        <v>0</v>
      </c>
      <c r="AF171" s="312">
        <f t="shared" si="263"/>
        <v>0</v>
      </c>
      <c r="AG171" s="313"/>
      <c r="AH171" s="106"/>
      <c r="AI171" s="106"/>
    </row>
    <row r="172" spans="1:35" ht="70.5" customHeight="1">
      <c r="A172" s="120" t="s">
        <v>113</v>
      </c>
      <c r="B172" s="121" t="s">
        <v>301</v>
      </c>
      <c r="C172" s="122" t="s">
        <v>302</v>
      </c>
      <c r="D172" s="123" t="s">
        <v>247</v>
      </c>
      <c r="E172" s="124">
        <v>3</v>
      </c>
      <c r="F172" s="125">
        <v>10000</v>
      </c>
      <c r="G172" s="126">
        <v>30000</v>
      </c>
      <c r="H172" s="127">
        <v>3</v>
      </c>
      <c r="I172" s="128">
        <f>J172/H172</f>
        <v>6666.666666666667</v>
      </c>
      <c r="J172" s="148">
        <v>20000</v>
      </c>
      <c r="K172" s="218"/>
      <c r="L172" s="128"/>
      <c r="M172" s="148">
        <f t="shared" si="295"/>
        <v>0</v>
      </c>
      <c r="N172" s="127"/>
      <c r="O172" s="128"/>
      <c r="P172" s="148">
        <f t="shared" si="296"/>
        <v>0</v>
      </c>
      <c r="Q172" s="218"/>
      <c r="R172" s="128"/>
      <c r="S172" s="148"/>
      <c r="T172" s="127"/>
      <c r="U172" s="128"/>
      <c r="V172" s="148"/>
      <c r="W172" s="218"/>
      <c r="X172" s="128"/>
      <c r="Y172" s="148"/>
      <c r="Z172" s="127"/>
      <c r="AA172" s="128"/>
      <c r="AB172" s="129"/>
      <c r="AC172" s="130">
        <f t="shared" si="260"/>
        <v>30000</v>
      </c>
      <c r="AD172" s="363">
        <f t="shared" si="261"/>
        <v>20000</v>
      </c>
      <c r="AE172" s="130">
        <f t="shared" si="262"/>
        <v>10000</v>
      </c>
      <c r="AF172" s="312">
        <f t="shared" si="263"/>
        <v>0.33333333333333331</v>
      </c>
      <c r="AG172" s="313"/>
      <c r="AH172" s="106"/>
      <c r="AI172" s="106"/>
    </row>
    <row r="173" spans="1:35" ht="42.75" customHeight="1">
      <c r="A173" s="120" t="s">
        <v>113</v>
      </c>
      <c r="B173" s="121" t="s">
        <v>303</v>
      </c>
      <c r="C173" s="122" t="s">
        <v>304</v>
      </c>
      <c r="D173" s="123" t="s">
        <v>184</v>
      </c>
      <c r="E173" s="124">
        <v>28</v>
      </c>
      <c r="F173" s="125">
        <v>500</v>
      </c>
      <c r="G173" s="126">
        <f t="shared" ref="G173:G174" si="297">E173*F173</f>
        <v>14000</v>
      </c>
      <c r="H173" s="127">
        <v>28</v>
      </c>
      <c r="I173" s="128">
        <v>500</v>
      </c>
      <c r="J173" s="148">
        <f t="shared" ref="J173:J174" si="298">H173*I173</f>
        <v>14000</v>
      </c>
      <c r="K173" s="218"/>
      <c r="L173" s="128"/>
      <c r="M173" s="148">
        <f t="shared" si="295"/>
        <v>0</v>
      </c>
      <c r="N173" s="127"/>
      <c r="O173" s="128"/>
      <c r="P173" s="148">
        <f t="shared" si="296"/>
        <v>0</v>
      </c>
      <c r="Q173" s="218"/>
      <c r="R173" s="128"/>
      <c r="S173" s="148"/>
      <c r="T173" s="127"/>
      <c r="U173" s="128"/>
      <c r="V173" s="148"/>
      <c r="W173" s="218"/>
      <c r="X173" s="128"/>
      <c r="Y173" s="148"/>
      <c r="Z173" s="127"/>
      <c r="AA173" s="128"/>
      <c r="AB173" s="129"/>
      <c r="AC173" s="130">
        <f t="shared" si="260"/>
        <v>14000</v>
      </c>
      <c r="AD173" s="363">
        <f t="shared" si="261"/>
        <v>14000</v>
      </c>
      <c r="AE173" s="130">
        <f t="shared" si="262"/>
        <v>0</v>
      </c>
      <c r="AF173" s="312">
        <f t="shared" si="263"/>
        <v>0</v>
      </c>
      <c r="AG173" s="313"/>
      <c r="AH173" s="106"/>
      <c r="AI173" s="106"/>
    </row>
    <row r="174" spans="1:35" ht="30" customHeight="1">
      <c r="A174" s="120" t="s">
        <v>113</v>
      </c>
      <c r="B174" s="121" t="s">
        <v>305</v>
      </c>
      <c r="C174" s="122" t="s">
        <v>306</v>
      </c>
      <c r="D174" s="123" t="s">
        <v>307</v>
      </c>
      <c r="E174" s="124">
        <v>40</v>
      </c>
      <c r="F174" s="125">
        <v>300</v>
      </c>
      <c r="G174" s="126">
        <f t="shared" si="297"/>
        <v>12000</v>
      </c>
      <c r="H174" s="127">
        <v>40</v>
      </c>
      <c r="I174" s="128">
        <v>300</v>
      </c>
      <c r="J174" s="148">
        <f t="shared" si="298"/>
        <v>12000</v>
      </c>
      <c r="K174" s="218"/>
      <c r="L174" s="128"/>
      <c r="M174" s="148">
        <f t="shared" si="295"/>
        <v>0</v>
      </c>
      <c r="N174" s="127"/>
      <c r="O174" s="128"/>
      <c r="P174" s="148">
        <f t="shared" si="296"/>
        <v>0</v>
      </c>
      <c r="Q174" s="218"/>
      <c r="R174" s="128"/>
      <c r="S174" s="148"/>
      <c r="T174" s="127"/>
      <c r="U174" s="128"/>
      <c r="V174" s="148"/>
      <c r="W174" s="218"/>
      <c r="X174" s="128"/>
      <c r="Y174" s="148"/>
      <c r="Z174" s="127"/>
      <c r="AA174" s="128"/>
      <c r="AB174" s="129"/>
      <c r="AC174" s="130">
        <f t="shared" si="260"/>
        <v>12000</v>
      </c>
      <c r="AD174" s="363">
        <f t="shared" si="261"/>
        <v>12000</v>
      </c>
      <c r="AE174" s="130">
        <f t="shared" si="262"/>
        <v>0</v>
      </c>
      <c r="AF174" s="312">
        <f t="shared" si="263"/>
        <v>0</v>
      </c>
      <c r="AG174" s="313"/>
      <c r="AH174" s="106"/>
      <c r="AI174" s="106"/>
    </row>
    <row r="175" spans="1:35" ht="30" customHeight="1">
      <c r="A175" s="120" t="s">
        <v>113</v>
      </c>
      <c r="B175" s="121" t="s">
        <v>308</v>
      </c>
      <c r="C175" s="122" t="s">
        <v>309</v>
      </c>
      <c r="D175" s="123" t="s">
        <v>247</v>
      </c>
      <c r="E175" s="124">
        <v>5</v>
      </c>
      <c r="F175" s="125">
        <f>G175/E175</f>
        <v>400</v>
      </c>
      <c r="G175" s="126">
        <v>2000</v>
      </c>
      <c r="H175" s="127"/>
      <c r="I175" s="128"/>
      <c r="J175" s="400">
        <v>1240.52</v>
      </c>
      <c r="K175" s="218"/>
      <c r="L175" s="128"/>
      <c r="M175" s="148">
        <f t="shared" si="295"/>
        <v>0</v>
      </c>
      <c r="N175" s="127"/>
      <c r="O175" s="128"/>
      <c r="P175" s="148">
        <f t="shared" si="296"/>
        <v>0</v>
      </c>
      <c r="Q175" s="218"/>
      <c r="R175" s="128"/>
      <c r="S175" s="148"/>
      <c r="T175" s="127"/>
      <c r="U175" s="128"/>
      <c r="V175" s="148"/>
      <c r="W175" s="218"/>
      <c r="X175" s="128"/>
      <c r="Y175" s="148"/>
      <c r="Z175" s="127"/>
      <c r="AA175" s="128"/>
      <c r="AB175" s="129"/>
      <c r="AC175" s="130">
        <f t="shared" si="260"/>
        <v>2000</v>
      </c>
      <c r="AD175" s="363">
        <f t="shared" si="261"/>
        <v>1240.52</v>
      </c>
      <c r="AE175" s="130">
        <f t="shared" si="262"/>
        <v>759.48</v>
      </c>
      <c r="AF175" s="312">
        <f t="shared" si="263"/>
        <v>0.37974000000000002</v>
      </c>
      <c r="AG175" s="313"/>
      <c r="AH175" s="106"/>
      <c r="AI175" s="106"/>
    </row>
    <row r="176" spans="1:35" ht="30" customHeight="1">
      <c r="A176" s="120" t="s">
        <v>113</v>
      </c>
      <c r="B176" s="121" t="s">
        <v>310</v>
      </c>
      <c r="C176" s="122" t="s">
        <v>311</v>
      </c>
      <c r="D176" s="123" t="s">
        <v>212</v>
      </c>
      <c r="E176" s="124">
        <v>150</v>
      </c>
      <c r="F176" s="125">
        <v>350</v>
      </c>
      <c r="G176" s="126">
        <f>E176*F176</f>
        <v>52500</v>
      </c>
      <c r="H176" s="127">
        <v>150</v>
      </c>
      <c r="I176" s="128">
        <v>350</v>
      </c>
      <c r="J176" s="148">
        <f>15450+23200+25850-12000</f>
        <v>52500</v>
      </c>
      <c r="K176" s="218"/>
      <c r="L176" s="128"/>
      <c r="M176" s="148">
        <f t="shared" si="295"/>
        <v>0</v>
      </c>
      <c r="N176" s="127"/>
      <c r="O176" s="128"/>
      <c r="P176" s="148">
        <f t="shared" si="296"/>
        <v>0</v>
      </c>
      <c r="Q176" s="218"/>
      <c r="R176" s="128"/>
      <c r="S176" s="148"/>
      <c r="T176" s="127"/>
      <c r="U176" s="128"/>
      <c r="V176" s="148"/>
      <c r="W176" s="218"/>
      <c r="X176" s="128"/>
      <c r="Y176" s="148"/>
      <c r="Z176" s="127"/>
      <c r="AA176" s="128"/>
      <c r="AB176" s="129"/>
      <c r="AC176" s="130">
        <f t="shared" si="260"/>
        <v>52500</v>
      </c>
      <c r="AD176" s="363">
        <f t="shared" si="261"/>
        <v>52500</v>
      </c>
      <c r="AE176" s="130">
        <f t="shared" si="262"/>
        <v>0</v>
      </c>
      <c r="AF176" s="312">
        <f t="shared" si="263"/>
        <v>0</v>
      </c>
      <c r="AG176" s="313"/>
      <c r="AH176" s="106"/>
      <c r="AI176" s="106"/>
    </row>
    <row r="177" spans="1:35" ht="30" customHeight="1">
      <c r="A177" s="120" t="s">
        <v>113</v>
      </c>
      <c r="B177" s="136" t="s">
        <v>312</v>
      </c>
      <c r="C177" s="122" t="s">
        <v>313</v>
      </c>
      <c r="D177" s="138"/>
      <c r="E177" s="235"/>
      <c r="F177" s="236"/>
      <c r="G177" s="237"/>
      <c r="H177" s="127"/>
      <c r="I177" s="128"/>
      <c r="J177" s="148"/>
      <c r="K177" s="218"/>
      <c r="L177" s="128"/>
      <c r="M177" s="249">
        <v>215000</v>
      </c>
      <c r="N177" s="127"/>
      <c r="O177" s="128"/>
      <c r="P177" s="148">
        <v>215000</v>
      </c>
      <c r="Q177" s="218"/>
      <c r="R177" s="128"/>
      <c r="S177" s="148"/>
      <c r="T177" s="127"/>
      <c r="U177" s="128"/>
      <c r="V177" s="148"/>
      <c r="W177" s="218"/>
      <c r="X177" s="128"/>
      <c r="Y177" s="148"/>
      <c r="Z177" s="127"/>
      <c r="AA177" s="128"/>
      <c r="AB177" s="129"/>
      <c r="AC177" s="130">
        <f t="shared" si="260"/>
        <v>215000</v>
      </c>
      <c r="AD177" s="363">
        <f t="shared" si="261"/>
        <v>215000</v>
      </c>
      <c r="AE177" s="130">
        <f t="shared" si="262"/>
        <v>0</v>
      </c>
      <c r="AF177" s="312">
        <f t="shared" si="263"/>
        <v>0</v>
      </c>
      <c r="AG177" s="313"/>
      <c r="AH177" s="106"/>
      <c r="AI177" s="106"/>
    </row>
    <row r="178" spans="1:35" ht="30" customHeight="1">
      <c r="A178" s="120" t="s">
        <v>113</v>
      </c>
      <c r="B178" s="136" t="s">
        <v>314</v>
      </c>
      <c r="C178" s="137" t="s">
        <v>315</v>
      </c>
      <c r="D178" s="138" t="s">
        <v>316</v>
      </c>
      <c r="E178" s="235">
        <v>5000</v>
      </c>
      <c r="F178" s="236">
        <v>3.05</v>
      </c>
      <c r="G178" s="237">
        <f>E178*F178</f>
        <v>15250</v>
      </c>
      <c r="H178" s="127">
        <f>J178/I178</f>
        <v>4918.0327868852464</v>
      </c>
      <c r="I178" s="128">
        <v>3.05</v>
      </c>
      <c r="J178" s="148">
        <v>15000</v>
      </c>
      <c r="K178" s="218"/>
      <c r="L178" s="128"/>
      <c r="M178" s="148">
        <f t="shared" ref="M178:M181" si="299">K178*L178</f>
        <v>0</v>
      </c>
      <c r="N178" s="127"/>
      <c r="O178" s="128"/>
      <c r="P178" s="148">
        <f t="shared" ref="P178:P181" si="300">N178*O178</f>
        <v>0</v>
      </c>
      <c r="Q178" s="218"/>
      <c r="R178" s="128"/>
      <c r="S178" s="148"/>
      <c r="T178" s="127"/>
      <c r="U178" s="128"/>
      <c r="V178" s="148"/>
      <c r="W178" s="218"/>
      <c r="X178" s="128"/>
      <c r="Y178" s="148"/>
      <c r="Z178" s="127"/>
      <c r="AA178" s="128"/>
      <c r="AB178" s="129"/>
      <c r="AC178" s="130">
        <f t="shared" si="260"/>
        <v>15250</v>
      </c>
      <c r="AD178" s="363">
        <f t="shared" si="261"/>
        <v>15000</v>
      </c>
      <c r="AE178" s="130">
        <f t="shared" si="262"/>
        <v>250</v>
      </c>
      <c r="AF178" s="312">
        <f t="shared" si="263"/>
        <v>1.6393442622950821E-2</v>
      </c>
      <c r="AG178" s="313"/>
      <c r="AH178" s="106"/>
      <c r="AI178" s="106"/>
    </row>
    <row r="179" spans="1:35" ht="30" customHeight="1">
      <c r="A179" s="120" t="s">
        <v>113</v>
      </c>
      <c r="B179" s="401" t="s">
        <v>317</v>
      </c>
      <c r="C179" s="228" t="s">
        <v>318</v>
      </c>
      <c r="D179" s="402" t="s">
        <v>202</v>
      </c>
      <c r="E179" s="235">
        <v>1</v>
      </c>
      <c r="F179" s="160">
        <f t="shared" ref="F179:F180" si="301">G179/E179</f>
        <v>8750</v>
      </c>
      <c r="G179" s="237">
        <v>8750</v>
      </c>
      <c r="H179" s="127"/>
      <c r="I179" s="128"/>
      <c r="J179" s="249"/>
      <c r="K179" s="218"/>
      <c r="L179" s="128"/>
      <c r="M179" s="148">
        <f t="shared" si="299"/>
        <v>0</v>
      </c>
      <c r="N179" s="127"/>
      <c r="O179" s="128"/>
      <c r="P179" s="148">
        <f t="shared" si="300"/>
        <v>0</v>
      </c>
      <c r="Q179" s="218"/>
      <c r="R179" s="128"/>
      <c r="S179" s="148"/>
      <c r="T179" s="127"/>
      <c r="U179" s="128"/>
      <c r="V179" s="148"/>
      <c r="W179" s="218"/>
      <c r="X179" s="128"/>
      <c r="Y179" s="148"/>
      <c r="Z179" s="127"/>
      <c r="AA179" s="128"/>
      <c r="AB179" s="129"/>
      <c r="AC179" s="130">
        <f t="shared" si="260"/>
        <v>8750</v>
      </c>
      <c r="AD179" s="363">
        <f t="shared" si="261"/>
        <v>0</v>
      </c>
      <c r="AE179" s="130">
        <f t="shared" si="262"/>
        <v>8750</v>
      </c>
      <c r="AF179" s="312">
        <f t="shared" si="263"/>
        <v>1</v>
      </c>
      <c r="AG179" s="313"/>
      <c r="AH179" s="106"/>
      <c r="AI179" s="106"/>
    </row>
    <row r="180" spans="1:35" ht="30" customHeight="1">
      <c r="A180" s="403" t="s">
        <v>113</v>
      </c>
      <c r="B180" s="121" t="s">
        <v>319</v>
      </c>
      <c r="C180" s="314" t="s">
        <v>320</v>
      </c>
      <c r="D180" s="402" t="s">
        <v>194</v>
      </c>
      <c r="E180" s="159">
        <v>3</v>
      </c>
      <c r="F180" s="160">
        <f t="shared" si="301"/>
        <v>3333.3333333333335</v>
      </c>
      <c r="G180" s="161">
        <v>10000</v>
      </c>
      <c r="H180" s="127">
        <v>3</v>
      </c>
      <c r="I180" s="128">
        <f>J180/H180</f>
        <v>3333.3333333333335</v>
      </c>
      <c r="J180" s="148">
        <v>10000</v>
      </c>
      <c r="K180" s="218"/>
      <c r="L180" s="128"/>
      <c r="M180" s="148">
        <f t="shared" si="299"/>
        <v>0</v>
      </c>
      <c r="N180" s="127"/>
      <c r="O180" s="128"/>
      <c r="P180" s="148">
        <f t="shared" si="300"/>
        <v>0</v>
      </c>
      <c r="Q180" s="218"/>
      <c r="R180" s="128"/>
      <c r="S180" s="148"/>
      <c r="T180" s="127"/>
      <c r="U180" s="128"/>
      <c r="V180" s="148"/>
      <c r="W180" s="218"/>
      <c r="X180" s="128"/>
      <c r="Y180" s="148"/>
      <c r="Z180" s="127"/>
      <c r="AA180" s="128"/>
      <c r="AB180" s="129"/>
      <c r="AC180" s="130">
        <f t="shared" si="260"/>
        <v>10000</v>
      </c>
      <c r="AD180" s="363">
        <f t="shared" si="261"/>
        <v>10000</v>
      </c>
      <c r="AE180" s="130">
        <f t="shared" si="262"/>
        <v>0</v>
      </c>
      <c r="AF180" s="312">
        <f t="shared" si="263"/>
        <v>0</v>
      </c>
      <c r="AG180" s="313"/>
      <c r="AH180" s="106"/>
      <c r="AI180" s="106"/>
    </row>
    <row r="181" spans="1:35" ht="85.5" customHeight="1">
      <c r="A181" s="403" t="s">
        <v>113</v>
      </c>
      <c r="B181" s="136" t="s">
        <v>321</v>
      </c>
      <c r="C181" s="404" t="s">
        <v>322</v>
      </c>
      <c r="D181" s="405" t="s">
        <v>202</v>
      </c>
      <c r="E181" s="406">
        <v>10</v>
      </c>
      <c r="F181" s="405">
        <v>15000</v>
      </c>
      <c r="G181" s="161">
        <f>E181*F181</f>
        <v>150000</v>
      </c>
      <c r="H181" s="127">
        <v>10</v>
      </c>
      <c r="I181" s="128">
        <v>15000</v>
      </c>
      <c r="J181" s="148">
        <f>H181*I181</f>
        <v>150000</v>
      </c>
      <c r="K181" s="218"/>
      <c r="L181" s="128"/>
      <c r="M181" s="148">
        <f t="shared" si="299"/>
        <v>0</v>
      </c>
      <c r="N181" s="127"/>
      <c r="O181" s="128"/>
      <c r="P181" s="148">
        <f t="shared" si="300"/>
        <v>0</v>
      </c>
      <c r="Q181" s="218"/>
      <c r="R181" s="128"/>
      <c r="S181" s="148"/>
      <c r="T181" s="127"/>
      <c r="U181" s="128"/>
      <c r="V181" s="148"/>
      <c r="W181" s="218"/>
      <c r="X181" s="128"/>
      <c r="Y181" s="148"/>
      <c r="Z181" s="127"/>
      <c r="AA181" s="128"/>
      <c r="AB181" s="129"/>
      <c r="AC181" s="130">
        <f t="shared" si="260"/>
        <v>150000</v>
      </c>
      <c r="AD181" s="363">
        <f t="shared" si="261"/>
        <v>150000</v>
      </c>
      <c r="AE181" s="130">
        <f t="shared" si="262"/>
        <v>0</v>
      </c>
      <c r="AF181" s="312">
        <f t="shared" si="263"/>
        <v>0</v>
      </c>
      <c r="AG181" s="313"/>
      <c r="AH181" s="106"/>
      <c r="AI181" s="106"/>
    </row>
    <row r="182" spans="1:35" ht="15.75" customHeight="1">
      <c r="A182" s="510" t="s">
        <v>323</v>
      </c>
      <c r="B182" s="498"/>
      <c r="C182" s="499"/>
      <c r="D182" s="407"/>
      <c r="E182" s="350">
        <f t="shared" ref="E182:AB182" si="302">E160+E154+E150+E146</f>
        <v>8395</v>
      </c>
      <c r="F182" s="350">
        <f t="shared" si="302"/>
        <v>161596.38333333333</v>
      </c>
      <c r="G182" s="350">
        <f t="shared" si="302"/>
        <v>677250</v>
      </c>
      <c r="H182" s="350">
        <f t="shared" si="302"/>
        <v>8307.0327868852473</v>
      </c>
      <c r="I182" s="350">
        <f t="shared" si="302"/>
        <v>169113.05</v>
      </c>
      <c r="J182" s="350">
        <f t="shared" si="302"/>
        <v>675490.52</v>
      </c>
      <c r="K182" s="408">
        <f t="shared" si="302"/>
        <v>1</v>
      </c>
      <c r="L182" s="350">
        <f t="shared" si="302"/>
        <v>30000</v>
      </c>
      <c r="M182" s="350">
        <f t="shared" si="302"/>
        <v>245000</v>
      </c>
      <c r="N182" s="350">
        <f t="shared" si="302"/>
        <v>1</v>
      </c>
      <c r="O182" s="350">
        <f t="shared" si="302"/>
        <v>30000</v>
      </c>
      <c r="P182" s="350">
        <f t="shared" si="302"/>
        <v>245000</v>
      </c>
      <c r="Q182" s="408">
        <f t="shared" si="302"/>
        <v>0</v>
      </c>
      <c r="R182" s="350">
        <f t="shared" si="302"/>
        <v>0</v>
      </c>
      <c r="S182" s="350">
        <f t="shared" si="302"/>
        <v>0</v>
      </c>
      <c r="T182" s="350">
        <f t="shared" si="302"/>
        <v>0</v>
      </c>
      <c r="U182" s="350">
        <f t="shared" si="302"/>
        <v>0</v>
      </c>
      <c r="V182" s="350">
        <f t="shared" si="302"/>
        <v>0</v>
      </c>
      <c r="W182" s="408">
        <f t="shared" si="302"/>
        <v>0</v>
      </c>
      <c r="X182" s="350">
        <f t="shared" si="302"/>
        <v>0</v>
      </c>
      <c r="Y182" s="350">
        <f t="shared" si="302"/>
        <v>0</v>
      </c>
      <c r="Z182" s="350">
        <f t="shared" si="302"/>
        <v>0</v>
      </c>
      <c r="AA182" s="350">
        <f t="shared" si="302"/>
        <v>0</v>
      </c>
      <c r="AB182" s="350">
        <f t="shared" si="302"/>
        <v>0</v>
      </c>
      <c r="AC182" s="263">
        <f t="shared" si="260"/>
        <v>922250</v>
      </c>
      <c r="AD182" s="373">
        <f t="shared" si="261"/>
        <v>920490.52</v>
      </c>
      <c r="AE182" s="381">
        <f t="shared" si="262"/>
        <v>1759.4799999999814</v>
      </c>
      <c r="AF182" s="409">
        <f t="shared" si="263"/>
        <v>1.9078124152886759E-3</v>
      </c>
      <c r="AG182" s="410"/>
      <c r="AH182" s="106"/>
      <c r="AI182" s="106"/>
    </row>
    <row r="183" spans="1:35" ht="15.75" customHeight="1">
      <c r="A183" s="411" t="s">
        <v>324</v>
      </c>
      <c r="B183" s="412"/>
      <c r="C183" s="413"/>
      <c r="D183" s="414"/>
      <c r="E183" s="415"/>
      <c r="F183" s="415"/>
      <c r="G183" s="416">
        <f>G31+G35+G49+G59+G85+G91+G106+G118+G125+G129+G133+G138+G144+G182</f>
        <v>3027250</v>
      </c>
      <c r="H183" s="417"/>
      <c r="I183" s="417"/>
      <c r="J183" s="416">
        <f>J31+J35+J49+J59+J85+J91+J106+J118+J125+J129+J133+J138+J144+J182</f>
        <v>3000483.61</v>
      </c>
      <c r="K183" s="415"/>
      <c r="L183" s="415"/>
      <c r="M183" s="416">
        <f>M31+M35+M49+M59+M85+M91+M106+M118+M125+M129+M133+M138+M144+M182</f>
        <v>290000</v>
      </c>
      <c r="N183" s="415"/>
      <c r="O183" s="415"/>
      <c r="P183" s="416">
        <f>P31+P35+P49+P59+P85+P91+P106+P118+P125+P129+P133+P138+P144+P182</f>
        <v>290000</v>
      </c>
      <c r="Q183" s="415"/>
      <c r="R183" s="415"/>
      <c r="S183" s="416">
        <f>S31+S35+S49+S59+S85+S91+S106+S118+S125+S129+S133+S138+S144+S182</f>
        <v>0</v>
      </c>
      <c r="T183" s="415"/>
      <c r="U183" s="415"/>
      <c r="V183" s="416">
        <f>V31+V35+V49+V59+V85+V91+V106+V118+V125+V129+V133+V138+V144+V182</f>
        <v>0</v>
      </c>
      <c r="W183" s="415"/>
      <c r="X183" s="415"/>
      <c r="Y183" s="416">
        <f>Y31+Y35+Y49+Y59+Y85+Y91+Y106+Y118+Y125+Y129+Y133+Y138+Y144+Y182</f>
        <v>0</v>
      </c>
      <c r="Z183" s="415"/>
      <c r="AA183" s="415"/>
      <c r="AB183" s="416">
        <f t="shared" ref="AB183:AD183" si="303">AB31+AB35+AB49+AB59+AB85+AB91+AB106+AB118+AB125+AB129+AB133+AB138+AB144+AB182</f>
        <v>0</v>
      </c>
      <c r="AC183" s="416">
        <f t="shared" si="303"/>
        <v>3317250</v>
      </c>
      <c r="AD183" s="416">
        <f t="shared" si="303"/>
        <v>3290483.61</v>
      </c>
      <c r="AE183" s="416">
        <f t="shared" si="262"/>
        <v>26766.39000000013</v>
      </c>
      <c r="AF183" s="418">
        <f t="shared" si="263"/>
        <v>8.0688491973773847E-3</v>
      </c>
      <c r="AG183" s="419"/>
      <c r="AH183" s="420"/>
      <c r="AI183" s="420"/>
    </row>
    <row r="184" spans="1:35" ht="15.75" customHeight="1">
      <c r="A184" s="511"/>
      <c r="B184" s="498"/>
      <c r="C184" s="498"/>
      <c r="D184" s="421"/>
      <c r="E184" s="422"/>
      <c r="F184" s="422"/>
      <c r="G184" s="423"/>
      <c r="H184" s="422"/>
      <c r="I184" s="422"/>
      <c r="J184" s="423"/>
      <c r="K184" s="422"/>
      <c r="L184" s="422"/>
      <c r="M184" s="422"/>
      <c r="N184" s="422"/>
      <c r="O184" s="422"/>
      <c r="P184" s="422"/>
      <c r="Q184" s="422"/>
      <c r="R184" s="422"/>
      <c r="S184" s="422"/>
      <c r="T184" s="422"/>
      <c r="U184" s="422"/>
      <c r="V184" s="422"/>
      <c r="W184" s="422"/>
      <c r="X184" s="422"/>
      <c r="Y184" s="422"/>
      <c r="Z184" s="422"/>
      <c r="AA184" s="422"/>
      <c r="AB184" s="422"/>
      <c r="AC184" s="424"/>
      <c r="AD184" s="424"/>
      <c r="AE184" s="424"/>
      <c r="AF184" s="425"/>
      <c r="AG184" s="426"/>
      <c r="AH184" s="3"/>
      <c r="AI184" s="3"/>
    </row>
    <row r="185" spans="1:35" ht="15.75" customHeight="1">
      <c r="A185" s="512" t="s">
        <v>325</v>
      </c>
      <c r="B185" s="498"/>
      <c r="C185" s="499"/>
      <c r="D185" s="427"/>
      <c r="E185" s="428"/>
      <c r="F185" s="428"/>
      <c r="G185" s="428">
        <f>Фінансування!C20-Витрати!G183</f>
        <v>0</v>
      </c>
      <c r="H185" s="428"/>
      <c r="I185" s="428"/>
      <c r="J185" s="428">
        <f>Фінансування!C21-Витрати!J183</f>
        <v>0</v>
      </c>
      <c r="K185" s="428"/>
      <c r="L185" s="428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8"/>
      <c r="X185" s="428"/>
      <c r="Y185" s="428"/>
      <c r="Z185" s="428"/>
      <c r="AA185" s="428"/>
      <c r="AB185" s="428"/>
      <c r="AC185" s="428">
        <f>Фінансування!N20-Витрати!AC183</f>
        <v>0</v>
      </c>
      <c r="AD185" s="428">
        <f>Фінансування!N21-Витрати!AD183</f>
        <v>0</v>
      </c>
      <c r="AE185" s="429"/>
      <c r="AF185" s="430"/>
      <c r="AG185" s="431"/>
      <c r="AH185" s="3"/>
      <c r="AI185" s="3"/>
    </row>
    <row r="186" spans="1:35" ht="15.75" customHeight="1">
      <c r="A186" s="16"/>
      <c r="B186" s="432"/>
      <c r="C186" s="433"/>
      <c r="D186" s="16"/>
      <c r="E186" s="16"/>
      <c r="F186" s="16"/>
      <c r="G186" s="16"/>
      <c r="H186" s="16"/>
      <c r="I186" s="16"/>
      <c r="J186" s="16"/>
      <c r="K186" s="434"/>
      <c r="L186" s="434"/>
      <c r="M186" s="434"/>
      <c r="N186" s="434"/>
      <c r="O186" s="434"/>
      <c r="P186" s="434"/>
      <c r="Q186" s="434"/>
      <c r="R186" s="434"/>
      <c r="S186" s="434"/>
      <c r="T186" s="434"/>
      <c r="U186" s="434"/>
      <c r="V186" s="434"/>
      <c r="W186" s="434"/>
      <c r="X186" s="434"/>
      <c r="Y186" s="434"/>
      <c r="Z186" s="434"/>
      <c r="AA186" s="434"/>
      <c r="AB186" s="434"/>
      <c r="AC186" s="435"/>
      <c r="AD186" s="435"/>
      <c r="AE186" s="435"/>
      <c r="AF186" s="435"/>
      <c r="AG186" s="436"/>
    </row>
    <row r="187" spans="1:35" ht="15.75" customHeight="1">
      <c r="A187" s="16"/>
      <c r="B187" s="432"/>
      <c r="C187" s="43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3"/>
      <c r="AD187" s="13"/>
      <c r="AE187" s="13"/>
      <c r="AF187" s="13"/>
      <c r="AG187" s="54"/>
    </row>
    <row r="188" spans="1:35" ht="15.75" customHeight="1">
      <c r="A188" s="16"/>
      <c r="B188" s="432"/>
      <c r="C188" s="43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3"/>
      <c r="AD188" s="13"/>
      <c r="AE188" s="13"/>
      <c r="AF188" s="13"/>
      <c r="AG188" s="54"/>
    </row>
    <row r="189" spans="1:35" ht="15.75" customHeight="1">
      <c r="A189" s="16"/>
      <c r="B189" s="432"/>
      <c r="C189" s="43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3"/>
      <c r="AD189" s="13"/>
      <c r="AE189" s="13"/>
      <c r="AF189" s="13"/>
      <c r="AG189" s="54"/>
    </row>
    <row r="190" spans="1:35" ht="15.75" customHeight="1">
      <c r="A190" s="16"/>
      <c r="B190" s="432"/>
      <c r="C190" s="52" t="s">
        <v>326</v>
      </c>
      <c r="D190" s="437" t="s">
        <v>43</v>
      </c>
      <c r="E190" s="438"/>
      <c r="G190" s="438"/>
      <c r="H190" s="438"/>
      <c r="I190" s="437" t="s">
        <v>44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3"/>
      <c r="AD190" s="13"/>
      <c r="AE190" s="13"/>
      <c r="AF190" s="13"/>
      <c r="AG190" s="54"/>
    </row>
    <row r="191" spans="1:35" ht="15.75" customHeight="1">
      <c r="A191" s="16"/>
      <c r="B191" s="432"/>
      <c r="D191" s="52" t="s">
        <v>45</v>
      </c>
      <c r="G191" s="52" t="s">
        <v>46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3"/>
      <c r="AD191" s="13"/>
      <c r="AE191" s="13"/>
      <c r="AF191" s="13"/>
      <c r="AG191" s="54"/>
    </row>
    <row r="192" spans="1:35" ht="15.75" customHeight="1">
      <c r="A192" s="16"/>
      <c r="B192" s="432"/>
      <c r="C192" s="43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3"/>
      <c r="AD192" s="13"/>
      <c r="AE192" s="13"/>
      <c r="AF192" s="13"/>
      <c r="AG192" s="54"/>
    </row>
    <row r="193" spans="1:33" ht="15.75" customHeight="1">
      <c r="A193" s="16"/>
      <c r="B193" s="432"/>
      <c r="C193" s="43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3"/>
      <c r="AD193" s="13"/>
      <c r="AE193" s="13"/>
      <c r="AF193" s="13"/>
      <c r="AG193" s="54"/>
    </row>
    <row r="194" spans="1:33" ht="15.75" customHeight="1">
      <c r="A194" s="52"/>
      <c r="B194" s="439"/>
      <c r="C194" s="440"/>
      <c r="AG194" s="440"/>
    </row>
    <row r="195" spans="1:33" ht="15.75" customHeight="1">
      <c r="A195" s="52"/>
      <c r="B195" s="439"/>
      <c r="C195" s="440"/>
      <c r="AG195" s="440"/>
    </row>
    <row r="196" spans="1:33" ht="15.75" customHeight="1">
      <c r="A196" s="52"/>
      <c r="B196" s="439"/>
      <c r="C196" s="440"/>
      <c r="AG196" s="440"/>
    </row>
    <row r="197" spans="1:33" ht="15.75" customHeight="1">
      <c r="A197" s="52"/>
      <c r="B197" s="439"/>
      <c r="C197" s="440"/>
      <c r="AG197" s="440"/>
    </row>
    <row r="198" spans="1:33" ht="15.75" customHeight="1">
      <c r="A198" s="52"/>
      <c r="B198" s="439"/>
      <c r="C198" s="440"/>
      <c r="AG198" s="440"/>
    </row>
    <row r="199" spans="1:33" ht="15.75" customHeight="1">
      <c r="A199" s="52"/>
      <c r="B199" s="439"/>
      <c r="C199" s="440"/>
      <c r="AG199" s="440"/>
    </row>
    <row r="200" spans="1:33" ht="15.75" customHeight="1">
      <c r="A200" s="52"/>
      <c r="B200" s="439"/>
      <c r="C200" s="440"/>
      <c r="AG200" s="440"/>
    </row>
    <row r="201" spans="1:33" ht="15.75" customHeight="1">
      <c r="A201" s="52"/>
      <c r="B201" s="439"/>
      <c r="C201" s="440"/>
      <c r="AG201" s="440"/>
    </row>
    <row r="202" spans="1:33" ht="15.75" customHeight="1">
      <c r="A202" s="52"/>
      <c r="B202" s="439"/>
      <c r="C202" s="440"/>
      <c r="AG202" s="440"/>
    </row>
    <row r="203" spans="1:33" ht="15.75" customHeight="1">
      <c r="A203" s="52"/>
      <c r="B203" s="439"/>
      <c r="C203" s="440"/>
      <c r="AG203" s="440"/>
    </row>
    <row r="204" spans="1:33" ht="15.75" customHeight="1">
      <c r="A204" s="52"/>
      <c r="B204" s="439"/>
      <c r="C204" s="440"/>
      <c r="AG204" s="440"/>
    </row>
    <row r="205" spans="1:33" ht="15.75" customHeight="1">
      <c r="A205" s="52"/>
      <c r="B205" s="439"/>
      <c r="C205" s="440"/>
      <c r="AG205" s="440"/>
    </row>
    <row r="206" spans="1:33" ht="15.75" customHeight="1">
      <c r="A206" s="52"/>
      <c r="B206" s="439"/>
      <c r="C206" s="440"/>
      <c r="AG206" s="440"/>
    </row>
    <row r="207" spans="1:33" ht="15.75" customHeight="1">
      <c r="A207" s="52"/>
      <c r="B207" s="439"/>
      <c r="C207" s="440"/>
      <c r="AG207" s="440"/>
    </row>
    <row r="208" spans="1:33" ht="15.75" customHeight="1">
      <c r="A208" s="52"/>
      <c r="B208" s="439"/>
      <c r="C208" s="440"/>
      <c r="AG208" s="440"/>
    </row>
    <row r="209" spans="1:33" ht="15.75" customHeight="1">
      <c r="A209" s="52"/>
      <c r="B209" s="439"/>
      <c r="C209" s="440"/>
      <c r="AG209" s="440"/>
    </row>
    <row r="210" spans="1:33" ht="15.75" customHeight="1">
      <c r="A210" s="52"/>
      <c r="B210" s="439"/>
      <c r="C210" s="440"/>
      <c r="AG210" s="440"/>
    </row>
    <row r="211" spans="1:33" ht="15.75" customHeight="1">
      <c r="A211" s="52"/>
      <c r="B211" s="439"/>
      <c r="C211" s="440"/>
      <c r="AG211" s="440"/>
    </row>
    <row r="212" spans="1:33" ht="15.75" customHeight="1">
      <c r="A212" s="52"/>
      <c r="B212" s="439"/>
      <c r="C212" s="440"/>
      <c r="AG212" s="440"/>
    </row>
    <row r="213" spans="1:33" ht="15.75" customHeight="1">
      <c r="A213" s="52"/>
      <c r="B213" s="439"/>
      <c r="C213" s="440"/>
      <c r="AG213" s="440"/>
    </row>
    <row r="214" spans="1:33" ht="15.75" customHeight="1">
      <c r="A214" s="52"/>
      <c r="B214" s="439"/>
      <c r="C214" s="440"/>
      <c r="AG214" s="440"/>
    </row>
    <row r="215" spans="1:33" ht="15.75" customHeight="1">
      <c r="A215" s="52"/>
      <c r="B215" s="439"/>
      <c r="C215" s="440"/>
      <c r="AG215" s="440"/>
    </row>
    <row r="216" spans="1:33" ht="15.75" customHeight="1">
      <c r="A216" s="52"/>
      <c r="B216" s="439"/>
      <c r="C216" s="440"/>
      <c r="AG216" s="440"/>
    </row>
    <row r="217" spans="1:33" ht="15.75" customHeight="1">
      <c r="A217" s="52"/>
      <c r="B217" s="439"/>
      <c r="C217" s="440"/>
      <c r="AG217" s="440"/>
    </row>
    <row r="218" spans="1:33" ht="15.75" customHeight="1">
      <c r="A218" s="52"/>
      <c r="B218" s="439"/>
      <c r="C218" s="440"/>
      <c r="AG218" s="440"/>
    </row>
    <row r="219" spans="1:33" ht="15.75" customHeight="1">
      <c r="A219" s="52"/>
      <c r="B219" s="439"/>
      <c r="C219" s="440"/>
      <c r="AG219" s="440"/>
    </row>
    <row r="220" spans="1:33" ht="15.75" customHeight="1">
      <c r="A220" s="52"/>
      <c r="B220" s="439"/>
      <c r="C220" s="440"/>
      <c r="AG220" s="440"/>
    </row>
    <row r="221" spans="1:33" ht="15.75" customHeight="1">
      <c r="A221" s="52"/>
      <c r="B221" s="439"/>
      <c r="C221" s="440"/>
      <c r="AG221" s="440"/>
    </row>
    <row r="222" spans="1:33" ht="15.75" customHeight="1">
      <c r="A222" s="52"/>
      <c r="B222" s="439"/>
      <c r="C222" s="440"/>
      <c r="AG222" s="440"/>
    </row>
    <row r="223" spans="1:33" ht="15.75" customHeight="1">
      <c r="A223" s="52"/>
      <c r="B223" s="439"/>
      <c r="C223" s="440"/>
      <c r="AG223" s="440"/>
    </row>
    <row r="224" spans="1:33" ht="15.75" customHeight="1">
      <c r="A224" s="52"/>
      <c r="B224" s="439"/>
      <c r="C224" s="440"/>
      <c r="AG224" s="440"/>
    </row>
    <row r="225" spans="1:33" ht="15.75" customHeight="1">
      <c r="A225" s="52"/>
      <c r="B225" s="439"/>
      <c r="C225" s="440"/>
      <c r="AG225" s="440"/>
    </row>
    <row r="226" spans="1:33" ht="15.75" customHeight="1">
      <c r="A226" s="52"/>
      <c r="B226" s="439"/>
      <c r="C226" s="440"/>
      <c r="AG226" s="440"/>
    </row>
    <row r="227" spans="1:33" ht="15.75" customHeight="1">
      <c r="A227" s="52"/>
      <c r="B227" s="439"/>
      <c r="C227" s="440"/>
      <c r="AG227" s="440"/>
    </row>
    <row r="228" spans="1:33" ht="15.75" customHeight="1">
      <c r="A228" s="52"/>
      <c r="B228" s="439"/>
      <c r="C228" s="440"/>
      <c r="AG228" s="440"/>
    </row>
    <row r="229" spans="1:33" ht="15.75" customHeight="1">
      <c r="A229" s="52"/>
      <c r="B229" s="439"/>
      <c r="C229" s="440"/>
      <c r="AG229" s="440"/>
    </row>
    <row r="230" spans="1:33" ht="15.75" customHeight="1">
      <c r="A230" s="52"/>
      <c r="B230" s="439"/>
      <c r="C230" s="440"/>
      <c r="AG230" s="440"/>
    </row>
    <row r="231" spans="1:33" ht="15.75" customHeight="1">
      <c r="A231" s="52"/>
      <c r="B231" s="439"/>
      <c r="C231" s="440"/>
      <c r="AG231" s="440"/>
    </row>
    <row r="232" spans="1:33" ht="15.75" customHeight="1">
      <c r="A232" s="52"/>
      <c r="B232" s="439"/>
      <c r="C232" s="440"/>
      <c r="AG232" s="440"/>
    </row>
    <row r="233" spans="1:33" ht="15.75" customHeight="1">
      <c r="A233" s="52"/>
      <c r="B233" s="439"/>
      <c r="C233" s="440"/>
      <c r="AG233" s="440"/>
    </row>
    <row r="234" spans="1:33" ht="15.75" customHeight="1">
      <c r="A234" s="52"/>
      <c r="B234" s="439"/>
      <c r="C234" s="440"/>
      <c r="AG234" s="440"/>
    </row>
    <row r="235" spans="1:33" ht="15.75" customHeight="1">
      <c r="A235" s="52"/>
      <c r="B235" s="439"/>
      <c r="C235" s="440"/>
      <c r="AG235" s="440"/>
    </row>
    <row r="236" spans="1:33" ht="15.75" customHeight="1">
      <c r="A236" s="52"/>
      <c r="B236" s="439"/>
      <c r="C236" s="440"/>
      <c r="AG236" s="440"/>
    </row>
    <row r="237" spans="1:33" ht="15.75" customHeight="1">
      <c r="A237" s="52"/>
      <c r="B237" s="439"/>
      <c r="C237" s="440"/>
      <c r="AG237" s="440"/>
    </row>
    <row r="238" spans="1:33" ht="15.75" customHeight="1">
      <c r="A238" s="52"/>
      <c r="B238" s="439"/>
      <c r="C238" s="440"/>
      <c r="AG238" s="440"/>
    </row>
    <row r="239" spans="1:33" ht="15.75" customHeight="1">
      <c r="A239" s="52"/>
      <c r="B239" s="439"/>
      <c r="C239" s="440"/>
      <c r="AG239" s="440"/>
    </row>
    <row r="240" spans="1:33" ht="15.75" customHeight="1">
      <c r="A240" s="52"/>
      <c r="B240" s="439"/>
      <c r="C240" s="440"/>
      <c r="AG240" s="440"/>
    </row>
    <row r="241" spans="1:33" ht="15.75" customHeight="1">
      <c r="A241" s="52"/>
      <c r="B241" s="439"/>
      <c r="C241" s="440"/>
      <c r="AG241" s="440"/>
    </row>
    <row r="242" spans="1:33" ht="15.75" customHeight="1">
      <c r="A242" s="52"/>
      <c r="B242" s="439"/>
      <c r="C242" s="440"/>
      <c r="AG242" s="440"/>
    </row>
    <row r="243" spans="1:33" ht="15.75" customHeight="1">
      <c r="A243" s="52"/>
      <c r="B243" s="439"/>
      <c r="C243" s="440"/>
      <c r="AG243" s="440"/>
    </row>
    <row r="244" spans="1:33" ht="15.75" customHeight="1">
      <c r="A244" s="52"/>
      <c r="B244" s="439"/>
      <c r="C244" s="440"/>
      <c r="AG244" s="440"/>
    </row>
    <row r="245" spans="1:33" ht="15.75" customHeight="1">
      <c r="A245" s="52"/>
      <c r="B245" s="439"/>
      <c r="C245" s="440"/>
      <c r="AG245" s="440"/>
    </row>
    <row r="246" spans="1:33" ht="15.75" customHeight="1">
      <c r="A246" s="52"/>
      <c r="B246" s="439"/>
      <c r="C246" s="440"/>
      <c r="AG246" s="440"/>
    </row>
    <row r="247" spans="1:33" ht="15.75" customHeight="1">
      <c r="A247" s="52"/>
      <c r="B247" s="439"/>
      <c r="C247" s="440"/>
      <c r="AG247" s="440"/>
    </row>
    <row r="248" spans="1:33" ht="15.75" customHeight="1">
      <c r="A248" s="52"/>
      <c r="B248" s="439"/>
      <c r="C248" s="440"/>
      <c r="AG248" s="440"/>
    </row>
    <row r="249" spans="1:33" ht="15.75" customHeight="1">
      <c r="A249" s="52"/>
      <c r="B249" s="439"/>
      <c r="C249" s="440"/>
      <c r="AG249" s="440"/>
    </row>
    <row r="250" spans="1:33" ht="15.75" customHeight="1">
      <c r="A250" s="52"/>
      <c r="B250" s="439"/>
      <c r="C250" s="440"/>
      <c r="AG250" s="440"/>
    </row>
    <row r="251" spans="1:33" ht="15.75" customHeight="1">
      <c r="A251" s="52"/>
      <c r="B251" s="439"/>
      <c r="C251" s="440"/>
      <c r="AG251" s="440"/>
    </row>
    <row r="252" spans="1:33" ht="15.75" customHeight="1">
      <c r="A252" s="52"/>
      <c r="B252" s="439"/>
      <c r="C252" s="440"/>
      <c r="AG252" s="440"/>
    </row>
    <row r="253" spans="1:33" ht="15.75" customHeight="1">
      <c r="A253" s="52"/>
      <c r="B253" s="439"/>
      <c r="C253" s="440"/>
      <c r="AG253" s="440"/>
    </row>
    <row r="254" spans="1:33" ht="15.75" customHeight="1">
      <c r="A254" s="52"/>
      <c r="B254" s="439"/>
      <c r="C254" s="440"/>
      <c r="AG254" s="440"/>
    </row>
    <row r="255" spans="1:33" ht="15.75" customHeight="1">
      <c r="A255" s="52"/>
      <c r="B255" s="439"/>
      <c r="C255" s="440"/>
      <c r="AG255" s="440"/>
    </row>
    <row r="256" spans="1:33" ht="15.75" customHeight="1">
      <c r="A256" s="52"/>
      <c r="B256" s="439"/>
      <c r="C256" s="440"/>
      <c r="AG256" s="440"/>
    </row>
    <row r="257" spans="1:33" ht="15.75" customHeight="1">
      <c r="A257" s="52"/>
      <c r="B257" s="439"/>
      <c r="C257" s="440"/>
      <c r="AG257" s="440"/>
    </row>
    <row r="258" spans="1:33" ht="15.75" customHeight="1">
      <c r="A258" s="52"/>
      <c r="B258" s="439"/>
      <c r="C258" s="440"/>
      <c r="AG258" s="440"/>
    </row>
    <row r="259" spans="1:33" ht="15.75" customHeight="1">
      <c r="A259" s="52"/>
      <c r="B259" s="439"/>
      <c r="C259" s="440"/>
      <c r="AG259" s="440"/>
    </row>
    <row r="260" spans="1:33" ht="15.75" customHeight="1">
      <c r="A260" s="52"/>
      <c r="B260" s="439"/>
      <c r="C260" s="440"/>
      <c r="AG260" s="440"/>
    </row>
    <row r="261" spans="1:33" ht="15.75" customHeight="1">
      <c r="A261" s="52"/>
      <c r="B261" s="439"/>
      <c r="C261" s="440"/>
      <c r="AG261" s="440"/>
    </row>
    <row r="262" spans="1:33" ht="15.75" customHeight="1">
      <c r="A262" s="52"/>
      <c r="B262" s="439"/>
      <c r="C262" s="440"/>
      <c r="AG262" s="440"/>
    </row>
    <row r="263" spans="1:33" ht="15.75" customHeight="1">
      <c r="A263" s="52"/>
      <c r="B263" s="439"/>
      <c r="C263" s="440"/>
      <c r="AG263" s="440"/>
    </row>
    <row r="264" spans="1:33" ht="15.75" customHeight="1">
      <c r="A264" s="52"/>
      <c r="B264" s="439"/>
      <c r="C264" s="440"/>
      <c r="AG264" s="440"/>
    </row>
    <row r="265" spans="1:33" ht="15.75" customHeight="1">
      <c r="A265" s="52"/>
      <c r="B265" s="439"/>
      <c r="C265" s="440"/>
      <c r="AG265" s="440"/>
    </row>
    <row r="266" spans="1:33" ht="15.75" customHeight="1">
      <c r="A266" s="52"/>
      <c r="B266" s="439"/>
      <c r="C266" s="440"/>
      <c r="AG266" s="440"/>
    </row>
    <row r="267" spans="1:33" ht="15.75" customHeight="1">
      <c r="A267" s="52"/>
      <c r="B267" s="439"/>
      <c r="C267" s="440"/>
      <c r="AG267" s="440"/>
    </row>
    <row r="268" spans="1:33" ht="15.75" customHeight="1">
      <c r="A268" s="52"/>
      <c r="B268" s="439"/>
      <c r="C268" s="440"/>
      <c r="AG268" s="440"/>
    </row>
    <row r="269" spans="1:33" ht="15.75" customHeight="1">
      <c r="A269" s="52"/>
      <c r="B269" s="439"/>
      <c r="C269" s="440"/>
      <c r="AG269" s="440"/>
    </row>
    <row r="270" spans="1:33" ht="15.75" customHeight="1">
      <c r="A270" s="52"/>
      <c r="B270" s="439"/>
      <c r="C270" s="440"/>
      <c r="AG270" s="440"/>
    </row>
    <row r="271" spans="1:33" ht="15.75" customHeight="1">
      <c r="A271" s="52"/>
      <c r="B271" s="439"/>
      <c r="C271" s="440"/>
      <c r="AG271" s="440"/>
    </row>
    <row r="272" spans="1:33" ht="15.75" customHeight="1">
      <c r="A272" s="52"/>
      <c r="B272" s="439"/>
      <c r="C272" s="440"/>
      <c r="AG272" s="440"/>
    </row>
    <row r="273" spans="1:33" ht="15.75" customHeight="1">
      <c r="A273" s="52"/>
      <c r="B273" s="439"/>
      <c r="C273" s="440"/>
      <c r="AG273" s="440"/>
    </row>
    <row r="274" spans="1:33" ht="15.75" customHeight="1">
      <c r="A274" s="52"/>
      <c r="B274" s="439"/>
      <c r="C274" s="440"/>
      <c r="AG274" s="440"/>
    </row>
    <row r="275" spans="1:33" ht="15.75" customHeight="1">
      <c r="A275" s="52"/>
      <c r="B275" s="439"/>
      <c r="C275" s="440"/>
      <c r="AG275" s="440"/>
    </row>
    <row r="276" spans="1:33" ht="15.75" customHeight="1">
      <c r="A276" s="52"/>
      <c r="B276" s="439"/>
      <c r="C276" s="440"/>
      <c r="AG276" s="440"/>
    </row>
    <row r="277" spans="1:33" ht="15.75" customHeight="1">
      <c r="A277" s="52"/>
      <c r="B277" s="439"/>
      <c r="C277" s="440"/>
      <c r="AG277" s="440"/>
    </row>
    <row r="278" spans="1:33" ht="15.75" customHeight="1">
      <c r="A278" s="52"/>
      <c r="B278" s="439"/>
      <c r="C278" s="440"/>
      <c r="AG278" s="440"/>
    </row>
    <row r="279" spans="1:33" ht="15.75" customHeight="1">
      <c r="A279" s="52"/>
      <c r="B279" s="439"/>
      <c r="C279" s="440"/>
      <c r="AG279" s="440"/>
    </row>
    <row r="280" spans="1:33" ht="15.75" customHeight="1">
      <c r="A280" s="52"/>
      <c r="B280" s="439"/>
      <c r="C280" s="440"/>
      <c r="AG280" s="440"/>
    </row>
    <row r="281" spans="1:33" ht="15.75" customHeight="1">
      <c r="A281" s="52"/>
      <c r="B281" s="439"/>
      <c r="C281" s="440"/>
      <c r="AG281" s="440"/>
    </row>
    <row r="282" spans="1:33" ht="15.75" customHeight="1">
      <c r="A282" s="52"/>
      <c r="B282" s="439"/>
      <c r="C282" s="440"/>
      <c r="AG282" s="440"/>
    </row>
    <row r="283" spans="1:33" ht="15.75" customHeight="1">
      <c r="A283" s="52"/>
      <c r="B283" s="439"/>
      <c r="C283" s="440"/>
      <c r="AG283" s="440"/>
    </row>
    <row r="284" spans="1:33" ht="15.75" customHeight="1">
      <c r="A284" s="52"/>
      <c r="B284" s="439"/>
      <c r="C284" s="440"/>
      <c r="AG284" s="440"/>
    </row>
    <row r="285" spans="1:33" ht="15.75" customHeight="1">
      <c r="A285" s="52"/>
      <c r="B285" s="439"/>
      <c r="C285" s="440"/>
      <c r="AG285" s="440"/>
    </row>
    <row r="286" spans="1:33" ht="15.75" customHeight="1">
      <c r="A286" s="52"/>
      <c r="B286" s="439"/>
      <c r="C286" s="440"/>
      <c r="AG286" s="440"/>
    </row>
    <row r="287" spans="1:33" ht="15.75" customHeight="1">
      <c r="A287" s="52"/>
      <c r="B287" s="439"/>
      <c r="C287" s="440"/>
      <c r="AG287" s="440"/>
    </row>
    <row r="288" spans="1:33" ht="15.75" customHeight="1">
      <c r="A288" s="52"/>
      <c r="B288" s="439"/>
      <c r="C288" s="440"/>
      <c r="AG288" s="440"/>
    </row>
    <row r="289" spans="1:33" ht="15.75" customHeight="1">
      <c r="A289" s="52"/>
      <c r="B289" s="439"/>
      <c r="C289" s="440"/>
      <c r="AG289" s="440"/>
    </row>
    <row r="290" spans="1:33" ht="15.75" customHeight="1">
      <c r="A290" s="52"/>
      <c r="B290" s="439"/>
      <c r="C290" s="440"/>
      <c r="AG290" s="440"/>
    </row>
    <row r="291" spans="1:33" ht="15.75" customHeight="1">
      <c r="A291" s="52"/>
      <c r="B291" s="439"/>
      <c r="C291" s="440"/>
      <c r="AG291" s="440"/>
    </row>
    <row r="292" spans="1:33" ht="15.75" customHeight="1">
      <c r="A292" s="52"/>
      <c r="B292" s="439"/>
      <c r="C292" s="440"/>
      <c r="AG292" s="440"/>
    </row>
    <row r="293" spans="1:33" ht="15.75" customHeight="1">
      <c r="A293" s="52"/>
      <c r="B293" s="439"/>
      <c r="C293" s="440"/>
      <c r="AG293" s="440"/>
    </row>
    <row r="294" spans="1:33" ht="15.75" customHeight="1">
      <c r="A294" s="52"/>
      <c r="B294" s="439"/>
      <c r="C294" s="440"/>
      <c r="AG294" s="440"/>
    </row>
    <row r="295" spans="1:33" ht="15.75" customHeight="1">
      <c r="A295" s="52"/>
      <c r="B295" s="439"/>
      <c r="C295" s="440"/>
      <c r="AG295" s="440"/>
    </row>
    <row r="296" spans="1:33" ht="15.75" customHeight="1">
      <c r="A296" s="52"/>
      <c r="B296" s="439"/>
      <c r="C296" s="440"/>
      <c r="AG296" s="440"/>
    </row>
    <row r="297" spans="1:33" ht="15.75" customHeight="1">
      <c r="A297" s="52"/>
      <c r="B297" s="439"/>
      <c r="C297" s="440"/>
      <c r="AG297" s="440"/>
    </row>
    <row r="298" spans="1:33" ht="15.75" customHeight="1">
      <c r="A298" s="52"/>
      <c r="B298" s="439"/>
      <c r="C298" s="440"/>
      <c r="AG298" s="440"/>
    </row>
    <row r="299" spans="1:33" ht="15.75" customHeight="1">
      <c r="A299" s="52"/>
      <c r="B299" s="439"/>
      <c r="C299" s="440"/>
      <c r="AG299" s="440"/>
    </row>
    <row r="300" spans="1:33" ht="15.75" customHeight="1">
      <c r="A300" s="52"/>
      <c r="B300" s="439"/>
      <c r="C300" s="440"/>
      <c r="AG300" s="440"/>
    </row>
    <row r="301" spans="1:33" ht="15.75" customHeight="1">
      <c r="A301" s="52"/>
      <c r="B301" s="439"/>
      <c r="C301" s="440"/>
      <c r="AG301" s="440"/>
    </row>
    <row r="302" spans="1:33" ht="15.75" customHeight="1">
      <c r="A302" s="52"/>
      <c r="B302" s="439"/>
      <c r="C302" s="440"/>
      <c r="AG302" s="440"/>
    </row>
    <row r="303" spans="1:33" ht="15.75" customHeight="1">
      <c r="A303" s="52"/>
      <c r="B303" s="439"/>
      <c r="C303" s="440"/>
      <c r="AG303" s="440"/>
    </row>
    <row r="304" spans="1:33" ht="15.75" customHeight="1">
      <c r="A304" s="52"/>
      <c r="B304" s="439"/>
      <c r="C304" s="440"/>
      <c r="AG304" s="440"/>
    </row>
    <row r="305" spans="1:33" ht="15.75" customHeight="1">
      <c r="A305" s="52"/>
      <c r="B305" s="439"/>
      <c r="C305" s="440"/>
      <c r="AG305" s="440"/>
    </row>
    <row r="306" spans="1:33" ht="15.75" customHeight="1">
      <c r="A306" s="52"/>
      <c r="B306" s="439"/>
      <c r="C306" s="440"/>
      <c r="AG306" s="440"/>
    </row>
    <row r="307" spans="1:33" ht="15.75" customHeight="1">
      <c r="A307" s="52"/>
      <c r="B307" s="439"/>
      <c r="C307" s="440"/>
      <c r="AG307" s="440"/>
    </row>
    <row r="308" spans="1:33" ht="15.75" customHeight="1">
      <c r="A308" s="52"/>
      <c r="B308" s="439"/>
      <c r="C308" s="440"/>
      <c r="AG308" s="440"/>
    </row>
    <row r="309" spans="1:33" ht="15.75" customHeight="1">
      <c r="A309" s="52"/>
      <c r="B309" s="439"/>
      <c r="C309" s="440"/>
      <c r="AG309" s="440"/>
    </row>
    <row r="310" spans="1:33" ht="15.75" customHeight="1">
      <c r="A310" s="52"/>
      <c r="B310" s="439"/>
      <c r="C310" s="440"/>
      <c r="AG310" s="440"/>
    </row>
    <row r="311" spans="1:33" ht="15.75" customHeight="1">
      <c r="A311" s="52"/>
      <c r="B311" s="439"/>
      <c r="C311" s="440"/>
      <c r="AG311" s="440"/>
    </row>
    <row r="312" spans="1:33" ht="15.75" customHeight="1">
      <c r="A312" s="52"/>
      <c r="B312" s="439"/>
      <c r="C312" s="440"/>
      <c r="AG312" s="440"/>
    </row>
    <row r="313" spans="1:33" ht="15.75" customHeight="1">
      <c r="A313" s="52"/>
      <c r="B313" s="439"/>
      <c r="C313" s="440"/>
      <c r="AG313" s="440"/>
    </row>
    <row r="314" spans="1:33" ht="15.75" customHeight="1">
      <c r="A314" s="52"/>
      <c r="B314" s="439"/>
      <c r="C314" s="440"/>
      <c r="AG314" s="440"/>
    </row>
    <row r="315" spans="1:33" ht="15.75" customHeight="1">
      <c r="A315" s="52"/>
      <c r="B315" s="439"/>
      <c r="C315" s="440"/>
      <c r="AG315" s="440"/>
    </row>
    <row r="316" spans="1:33" ht="15.75" customHeight="1">
      <c r="A316" s="52"/>
      <c r="B316" s="439"/>
      <c r="C316" s="440"/>
      <c r="AG316" s="440"/>
    </row>
    <row r="317" spans="1:33" ht="15.75" customHeight="1">
      <c r="A317" s="52"/>
      <c r="B317" s="439"/>
      <c r="C317" s="440"/>
      <c r="AG317" s="440"/>
    </row>
    <row r="318" spans="1:33" ht="15.75" customHeight="1">
      <c r="A318" s="52"/>
      <c r="B318" s="439"/>
      <c r="C318" s="440"/>
      <c r="AG318" s="440"/>
    </row>
    <row r="319" spans="1:33" ht="15.75" customHeight="1">
      <c r="A319" s="52"/>
      <c r="B319" s="439"/>
      <c r="C319" s="440"/>
      <c r="AG319" s="440"/>
    </row>
    <row r="320" spans="1:33" ht="15.75" customHeight="1">
      <c r="A320" s="52"/>
      <c r="B320" s="439"/>
      <c r="C320" s="440"/>
      <c r="AG320" s="440"/>
    </row>
    <row r="321" spans="1:33" ht="15.75" customHeight="1">
      <c r="A321" s="52"/>
      <c r="B321" s="439"/>
      <c r="C321" s="440"/>
      <c r="AG321" s="440"/>
    </row>
    <row r="322" spans="1:33" ht="15.75" customHeight="1">
      <c r="A322" s="52"/>
      <c r="B322" s="439"/>
      <c r="C322" s="440"/>
      <c r="AG322" s="440"/>
    </row>
    <row r="323" spans="1:33" ht="15.75" customHeight="1">
      <c r="A323" s="52"/>
      <c r="B323" s="439"/>
      <c r="C323" s="440"/>
      <c r="AG323" s="440"/>
    </row>
    <row r="324" spans="1:33" ht="15.75" customHeight="1">
      <c r="A324" s="52"/>
      <c r="B324" s="439"/>
      <c r="C324" s="440"/>
      <c r="AG324" s="440"/>
    </row>
    <row r="325" spans="1:33" ht="15.75" customHeight="1">
      <c r="A325" s="52"/>
      <c r="B325" s="439"/>
      <c r="C325" s="440"/>
      <c r="AG325" s="440"/>
    </row>
    <row r="326" spans="1:33" ht="15.75" customHeight="1">
      <c r="A326" s="52"/>
      <c r="B326" s="439"/>
      <c r="C326" s="440"/>
      <c r="AG326" s="440"/>
    </row>
    <row r="327" spans="1:33" ht="15.75" customHeight="1">
      <c r="A327" s="52"/>
      <c r="B327" s="439"/>
      <c r="C327" s="440"/>
      <c r="AG327" s="440"/>
    </row>
    <row r="328" spans="1:33" ht="15.75" customHeight="1">
      <c r="A328" s="52"/>
      <c r="B328" s="439"/>
      <c r="C328" s="440"/>
      <c r="AG328" s="440"/>
    </row>
    <row r="329" spans="1:33" ht="15.75" customHeight="1">
      <c r="A329" s="52"/>
      <c r="B329" s="439"/>
      <c r="C329" s="440"/>
      <c r="AG329" s="440"/>
    </row>
    <row r="330" spans="1:33" ht="15.75" customHeight="1">
      <c r="A330" s="52"/>
      <c r="B330" s="439"/>
      <c r="C330" s="440"/>
      <c r="AG330" s="440"/>
    </row>
    <row r="331" spans="1:33" ht="15.75" customHeight="1">
      <c r="A331" s="52"/>
      <c r="B331" s="439"/>
      <c r="C331" s="440"/>
      <c r="AG331" s="440"/>
    </row>
    <row r="332" spans="1:33" ht="15.75" customHeight="1">
      <c r="A332" s="52"/>
      <c r="B332" s="439"/>
      <c r="C332" s="440"/>
      <c r="AG332" s="440"/>
    </row>
    <row r="333" spans="1:33" ht="15.75" customHeight="1">
      <c r="A333" s="52"/>
      <c r="B333" s="439"/>
      <c r="C333" s="440"/>
      <c r="AG333" s="440"/>
    </row>
    <row r="334" spans="1:33" ht="15.75" customHeight="1">
      <c r="A334" s="52"/>
      <c r="B334" s="439"/>
      <c r="C334" s="440"/>
      <c r="AG334" s="440"/>
    </row>
    <row r="335" spans="1:33" ht="15.75" customHeight="1">
      <c r="A335" s="52"/>
      <c r="B335" s="439"/>
      <c r="C335" s="440"/>
      <c r="AG335" s="440"/>
    </row>
    <row r="336" spans="1:33" ht="15.75" customHeight="1">
      <c r="A336" s="52"/>
      <c r="B336" s="439"/>
      <c r="C336" s="440"/>
      <c r="AG336" s="440"/>
    </row>
    <row r="337" spans="1:33" ht="15.75" customHeight="1">
      <c r="A337" s="52"/>
      <c r="B337" s="439"/>
      <c r="C337" s="440"/>
      <c r="AG337" s="440"/>
    </row>
    <row r="338" spans="1:33" ht="15.75" customHeight="1">
      <c r="A338" s="52"/>
      <c r="B338" s="439"/>
      <c r="C338" s="440"/>
      <c r="AG338" s="440"/>
    </row>
    <row r="339" spans="1:33" ht="15.75" customHeight="1">
      <c r="A339" s="52"/>
      <c r="B339" s="439"/>
      <c r="C339" s="440"/>
      <c r="AG339" s="440"/>
    </row>
    <row r="340" spans="1:33" ht="15.75" customHeight="1">
      <c r="A340" s="52"/>
      <c r="B340" s="439"/>
      <c r="C340" s="440"/>
      <c r="AG340" s="440"/>
    </row>
    <row r="341" spans="1:33" ht="15.75" customHeight="1">
      <c r="A341" s="52"/>
      <c r="B341" s="439"/>
      <c r="C341" s="440"/>
      <c r="AG341" s="440"/>
    </row>
    <row r="342" spans="1:33" ht="15.75" customHeight="1">
      <c r="A342" s="52"/>
      <c r="B342" s="439"/>
      <c r="C342" s="440"/>
      <c r="AG342" s="440"/>
    </row>
    <row r="343" spans="1:33" ht="15.75" customHeight="1">
      <c r="A343" s="52"/>
      <c r="B343" s="439"/>
      <c r="C343" s="440"/>
      <c r="AG343" s="440"/>
    </row>
    <row r="344" spans="1:33" ht="15.75" customHeight="1">
      <c r="A344" s="52"/>
      <c r="B344" s="439"/>
      <c r="C344" s="440"/>
      <c r="AG344" s="440"/>
    </row>
    <row r="345" spans="1:33" ht="15.75" customHeight="1">
      <c r="A345" s="52"/>
      <c r="B345" s="439"/>
      <c r="C345" s="440"/>
      <c r="AG345" s="440"/>
    </row>
    <row r="346" spans="1:33" ht="15.75" customHeight="1">
      <c r="A346" s="52"/>
      <c r="B346" s="439"/>
      <c r="C346" s="440"/>
      <c r="AG346" s="440"/>
    </row>
    <row r="347" spans="1:33" ht="15.75" customHeight="1">
      <c r="A347" s="52"/>
      <c r="B347" s="439"/>
      <c r="C347" s="440"/>
      <c r="AG347" s="440"/>
    </row>
    <row r="348" spans="1:33" ht="15.75" customHeight="1">
      <c r="A348" s="52"/>
      <c r="B348" s="439"/>
      <c r="C348" s="440"/>
      <c r="AG348" s="440"/>
    </row>
    <row r="349" spans="1:33" ht="15.75" customHeight="1">
      <c r="A349" s="52"/>
      <c r="B349" s="439"/>
      <c r="C349" s="440"/>
      <c r="AG349" s="440"/>
    </row>
    <row r="350" spans="1:33" ht="15.75" customHeight="1">
      <c r="A350" s="52"/>
      <c r="B350" s="439"/>
      <c r="C350" s="440"/>
      <c r="AG350" s="440"/>
    </row>
    <row r="351" spans="1:33" ht="15.75" customHeight="1">
      <c r="A351" s="52"/>
      <c r="B351" s="439"/>
      <c r="C351" s="440"/>
      <c r="AG351" s="440"/>
    </row>
    <row r="352" spans="1:33" ht="15.75" customHeight="1">
      <c r="A352" s="52"/>
      <c r="B352" s="439"/>
      <c r="C352" s="440"/>
      <c r="AG352" s="440"/>
    </row>
    <row r="353" spans="1:33" ht="15.75" customHeight="1">
      <c r="A353" s="52"/>
      <c r="B353" s="439"/>
      <c r="C353" s="440"/>
      <c r="AG353" s="440"/>
    </row>
    <row r="354" spans="1:33" ht="15.75" customHeight="1">
      <c r="A354" s="52"/>
      <c r="B354" s="439"/>
      <c r="C354" s="440"/>
      <c r="AG354" s="440"/>
    </row>
    <row r="355" spans="1:33" ht="15.75" customHeight="1">
      <c r="A355" s="52"/>
      <c r="B355" s="439"/>
      <c r="C355" s="440"/>
      <c r="AG355" s="440"/>
    </row>
    <row r="356" spans="1:33" ht="15.75" customHeight="1">
      <c r="A356" s="52"/>
      <c r="B356" s="439"/>
      <c r="C356" s="440"/>
      <c r="AG356" s="440"/>
    </row>
    <row r="357" spans="1:33" ht="15.75" customHeight="1">
      <c r="A357" s="52"/>
      <c r="B357" s="439"/>
      <c r="C357" s="440"/>
      <c r="AG357" s="440"/>
    </row>
    <row r="358" spans="1:33" ht="15.75" customHeight="1">
      <c r="A358" s="52"/>
      <c r="B358" s="439"/>
      <c r="C358" s="440"/>
      <c r="AG358" s="440"/>
    </row>
    <row r="359" spans="1:33" ht="15.75" customHeight="1">
      <c r="A359" s="52"/>
      <c r="B359" s="439"/>
      <c r="C359" s="440"/>
      <c r="AG359" s="440"/>
    </row>
    <row r="360" spans="1:33" ht="15.75" customHeight="1">
      <c r="A360" s="52"/>
      <c r="B360" s="439"/>
      <c r="C360" s="440"/>
      <c r="AG360" s="440"/>
    </row>
    <row r="361" spans="1:33" ht="15.75" customHeight="1">
      <c r="A361" s="52"/>
      <c r="B361" s="439"/>
      <c r="C361" s="440"/>
      <c r="AG361" s="440"/>
    </row>
    <row r="362" spans="1:33" ht="15.75" customHeight="1">
      <c r="A362" s="52"/>
      <c r="B362" s="439"/>
      <c r="C362" s="440"/>
      <c r="AG362" s="440"/>
    </row>
    <row r="363" spans="1:33" ht="15.75" customHeight="1">
      <c r="A363" s="52"/>
      <c r="B363" s="439"/>
      <c r="C363" s="440"/>
      <c r="AG363" s="440"/>
    </row>
    <row r="364" spans="1:33" ht="15.75" customHeight="1">
      <c r="A364" s="52"/>
      <c r="B364" s="439"/>
      <c r="C364" s="440"/>
      <c r="AG364" s="440"/>
    </row>
    <row r="365" spans="1:33" ht="15.75" customHeight="1">
      <c r="A365" s="52"/>
      <c r="B365" s="439"/>
      <c r="C365" s="440"/>
      <c r="AG365" s="440"/>
    </row>
    <row r="366" spans="1:33" ht="15.75" customHeight="1">
      <c r="A366" s="52"/>
      <c r="B366" s="439"/>
      <c r="C366" s="440"/>
      <c r="AG366" s="440"/>
    </row>
    <row r="367" spans="1:33" ht="15.75" customHeight="1">
      <c r="A367" s="52"/>
      <c r="B367" s="439"/>
      <c r="C367" s="440"/>
      <c r="AG367" s="440"/>
    </row>
    <row r="368" spans="1:33" ht="15.75" customHeight="1">
      <c r="A368" s="52"/>
      <c r="B368" s="439"/>
      <c r="C368" s="440"/>
      <c r="AG368" s="440"/>
    </row>
    <row r="369" spans="1:33" ht="15.75" customHeight="1">
      <c r="A369" s="52"/>
      <c r="B369" s="439"/>
      <c r="C369" s="440"/>
      <c r="AG369" s="440"/>
    </row>
    <row r="370" spans="1:33" ht="15.75" customHeight="1">
      <c r="A370" s="52"/>
      <c r="B370" s="439"/>
      <c r="C370" s="440"/>
      <c r="AG370" s="440"/>
    </row>
    <row r="371" spans="1:33" ht="15.75" customHeight="1">
      <c r="A371" s="52"/>
      <c r="B371" s="439"/>
      <c r="C371" s="440"/>
      <c r="AG371" s="440"/>
    </row>
    <row r="372" spans="1:33" ht="15.75" customHeight="1">
      <c r="A372" s="52"/>
      <c r="B372" s="439"/>
      <c r="C372" s="440"/>
      <c r="AG372" s="440"/>
    </row>
    <row r="373" spans="1:33" ht="15.75" customHeight="1">
      <c r="A373" s="52"/>
      <c r="B373" s="439"/>
      <c r="C373" s="440"/>
      <c r="AG373" s="440"/>
    </row>
    <row r="374" spans="1:33" ht="15.75" customHeight="1">
      <c r="A374" s="52"/>
      <c r="B374" s="439"/>
      <c r="C374" s="440"/>
      <c r="AG374" s="440"/>
    </row>
    <row r="375" spans="1:33" ht="15.75" customHeight="1">
      <c r="A375" s="52"/>
      <c r="B375" s="439"/>
      <c r="C375" s="440"/>
      <c r="AG375" s="440"/>
    </row>
    <row r="376" spans="1:33" ht="15.75" customHeight="1">
      <c r="A376" s="52"/>
      <c r="B376" s="439"/>
      <c r="C376" s="440"/>
      <c r="AG376" s="440"/>
    </row>
    <row r="377" spans="1:33" ht="15.75" customHeight="1">
      <c r="A377" s="52"/>
      <c r="B377" s="439"/>
      <c r="C377" s="440"/>
      <c r="AG377" s="440"/>
    </row>
    <row r="378" spans="1:33" ht="15.75" customHeight="1">
      <c r="A378" s="52"/>
      <c r="B378" s="439"/>
      <c r="C378" s="440"/>
      <c r="AG378" s="440"/>
    </row>
    <row r="379" spans="1:33" ht="15.75" customHeight="1">
      <c r="A379" s="52"/>
      <c r="B379" s="439"/>
      <c r="C379" s="440"/>
      <c r="AG379" s="440"/>
    </row>
    <row r="380" spans="1:33" ht="15.75" customHeight="1">
      <c r="A380" s="52"/>
      <c r="B380" s="439"/>
      <c r="C380" s="440"/>
      <c r="AG380" s="440"/>
    </row>
    <row r="381" spans="1:33" ht="15.75" customHeight="1">
      <c r="A381" s="52"/>
      <c r="B381" s="439"/>
      <c r="C381" s="440"/>
      <c r="AG381" s="440"/>
    </row>
    <row r="382" spans="1:33" ht="15.75" customHeight="1">
      <c r="A382" s="52"/>
      <c r="B382" s="439"/>
      <c r="C382" s="440"/>
      <c r="AG382" s="440"/>
    </row>
    <row r="383" spans="1:33" ht="15.75" customHeight="1">
      <c r="A383" s="52"/>
      <c r="B383" s="439"/>
      <c r="C383" s="440"/>
      <c r="AG383" s="440"/>
    </row>
    <row r="384" spans="1:33" ht="15.75" customHeight="1">
      <c r="A384" s="52"/>
      <c r="B384" s="439"/>
      <c r="C384" s="440"/>
      <c r="AG384" s="440"/>
    </row>
    <row r="385" spans="1:33" ht="15.75" customHeight="1">
      <c r="A385" s="52"/>
      <c r="B385" s="439"/>
      <c r="C385" s="440"/>
      <c r="AG385" s="440"/>
    </row>
    <row r="386" spans="1:33" ht="15.75" customHeight="1">
      <c r="A386" s="52"/>
      <c r="B386" s="439"/>
      <c r="C386" s="440"/>
      <c r="AG386" s="440"/>
    </row>
    <row r="387" spans="1:33" ht="15.75" customHeight="1">
      <c r="A387" s="52"/>
      <c r="B387" s="439"/>
      <c r="C387" s="440"/>
      <c r="AG387" s="440"/>
    </row>
    <row r="388" spans="1:33" ht="15.75" customHeight="1">
      <c r="A388" s="52"/>
      <c r="B388" s="439"/>
      <c r="C388" s="440"/>
      <c r="AG388" s="440"/>
    </row>
    <row r="389" spans="1:33" ht="15.75" customHeight="1">
      <c r="A389" s="52"/>
      <c r="B389" s="439"/>
      <c r="C389" s="440"/>
      <c r="AG389" s="440"/>
    </row>
    <row r="390" spans="1:33" ht="15.75" customHeight="1">
      <c r="A390" s="52"/>
      <c r="B390" s="439"/>
      <c r="C390" s="440"/>
      <c r="AG390" s="440"/>
    </row>
    <row r="391" spans="1:33" ht="15.75" customHeight="1">
      <c r="A391" s="52"/>
      <c r="B391" s="439"/>
      <c r="C391" s="440"/>
      <c r="AG391" s="440"/>
    </row>
    <row r="392" spans="1:33" ht="15.75" customHeight="1"/>
    <row r="393" spans="1:33" ht="15.75" customHeight="1"/>
    <row r="394" spans="1:33" ht="15.75" customHeight="1"/>
    <row r="395" spans="1:33" ht="15.75" customHeight="1"/>
    <row r="396" spans="1:33" ht="15.75" customHeight="1"/>
    <row r="397" spans="1:33" ht="15.75" customHeight="1"/>
    <row r="398" spans="1:33" ht="15.75" customHeight="1"/>
    <row r="399" spans="1:33" ht="15.75" customHeight="1"/>
    <row r="400" spans="1:33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82:C182"/>
    <mergeCell ref="A184:C184"/>
    <mergeCell ref="A185:C185"/>
    <mergeCell ref="K7:M7"/>
    <mergeCell ref="N7:P7"/>
    <mergeCell ref="E7:G7"/>
    <mergeCell ref="H7:J7"/>
    <mergeCell ref="A133:C133"/>
    <mergeCell ref="A138:C138"/>
    <mergeCell ref="A144:C144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.19685039370078738" right="0.19685039370078738" top="0.39370078740157477" bottom="0.39370078740157477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9"/>
  <sheetViews>
    <sheetView topLeftCell="B1" workbookViewId="0"/>
  </sheetViews>
  <sheetFormatPr defaultColWidth="12.59765625" defaultRowHeight="15" customHeight="1"/>
  <cols>
    <col min="1" max="1" width="14.69921875" hidden="1" customWidth="1"/>
    <col min="2" max="3" width="8.3984375" customWidth="1"/>
    <col min="4" max="4" width="26.09765625" customWidth="1"/>
    <col min="5" max="5" width="14.3984375" customWidth="1"/>
    <col min="6" max="6" width="21.8984375" customWidth="1"/>
    <col min="7" max="7" width="14.3984375" customWidth="1"/>
    <col min="8" max="8" width="11.69921875" customWidth="1"/>
    <col min="9" max="9" width="17.3984375" customWidth="1"/>
    <col min="10" max="10" width="12" customWidth="1"/>
    <col min="11" max="11" width="13.5" customWidth="1"/>
    <col min="12" max="12" width="6.59765625" customWidth="1"/>
    <col min="13" max="13" width="12.59765625" customWidth="1"/>
    <col min="14" max="27" width="6.59765625" customWidth="1"/>
  </cols>
  <sheetData>
    <row r="1" spans="1:27" ht="13.5" customHeight="1">
      <c r="A1" s="440"/>
      <c r="B1" s="440"/>
      <c r="C1" s="440"/>
      <c r="D1" s="440"/>
      <c r="E1" s="3"/>
      <c r="F1" s="440"/>
      <c r="G1" s="3"/>
      <c r="H1" s="440"/>
      <c r="I1" s="440"/>
      <c r="J1" s="52"/>
      <c r="K1" s="441" t="s">
        <v>327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3.5" customHeight="1">
      <c r="A2" s="440"/>
      <c r="B2" s="440"/>
      <c r="C2" s="440"/>
      <c r="D2" s="440"/>
      <c r="E2" s="3"/>
      <c r="F2" s="440"/>
      <c r="G2" s="3"/>
      <c r="H2" s="440"/>
      <c r="I2" s="528" t="s">
        <v>328</v>
      </c>
      <c r="J2" s="487"/>
      <c r="K2" s="487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3.5" customHeight="1">
      <c r="A3" s="440"/>
      <c r="B3" s="440"/>
      <c r="C3" s="440"/>
      <c r="D3" s="440"/>
      <c r="E3" s="3"/>
      <c r="F3" s="440"/>
      <c r="G3" s="3"/>
      <c r="H3" s="440"/>
      <c r="I3" s="440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13.5" customHeight="1">
      <c r="A4" s="440"/>
      <c r="B4" s="442"/>
      <c r="C4" s="529" t="s">
        <v>329</v>
      </c>
      <c r="D4" s="487"/>
      <c r="E4" s="487"/>
      <c r="F4" s="487"/>
      <c r="G4" s="487"/>
      <c r="H4" s="487"/>
      <c r="I4" s="487"/>
      <c r="J4" s="487"/>
      <c r="K4" s="487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3.5" customHeight="1">
      <c r="A5" s="440"/>
      <c r="B5" s="443"/>
      <c r="C5" s="529" t="s">
        <v>330</v>
      </c>
      <c r="D5" s="487"/>
      <c r="E5" s="487"/>
      <c r="F5" s="487"/>
      <c r="G5" s="487"/>
      <c r="H5" s="487"/>
      <c r="I5" s="487"/>
      <c r="J5" s="487"/>
      <c r="K5" s="487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ht="13.5" customHeight="1">
      <c r="A6" s="440"/>
      <c r="B6" s="444"/>
      <c r="C6" s="530" t="s">
        <v>331</v>
      </c>
      <c r="D6" s="487"/>
      <c r="E6" s="487"/>
      <c r="F6" s="487"/>
      <c r="G6" s="487"/>
      <c r="H6" s="487"/>
      <c r="I6" s="487"/>
      <c r="J6" s="487"/>
      <c r="K6" s="487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3.5" customHeight="1">
      <c r="A7" s="440"/>
      <c r="B7" s="443"/>
      <c r="C7" s="529" t="s">
        <v>332</v>
      </c>
      <c r="D7" s="487"/>
      <c r="E7" s="487"/>
      <c r="F7" s="487"/>
      <c r="G7" s="487"/>
      <c r="H7" s="487"/>
      <c r="I7" s="487"/>
      <c r="J7" s="487"/>
      <c r="K7" s="487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3.5" customHeight="1">
      <c r="A8" s="440"/>
      <c r="B8" s="440"/>
      <c r="C8" s="440"/>
      <c r="D8" s="440"/>
      <c r="E8" s="3"/>
      <c r="F8" s="440"/>
      <c r="G8" s="3"/>
      <c r="H8" s="440"/>
      <c r="I8" s="440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3.5" customHeight="1">
      <c r="A9" s="18"/>
      <c r="B9" s="445"/>
      <c r="C9" s="531" t="s">
        <v>333</v>
      </c>
      <c r="D9" s="522"/>
      <c r="E9" s="523"/>
      <c r="F9" s="521" t="s">
        <v>334</v>
      </c>
      <c r="G9" s="522"/>
      <c r="H9" s="522"/>
      <c r="I9" s="522"/>
      <c r="J9" s="522"/>
      <c r="K9" s="52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3.5" customHeight="1">
      <c r="A10" s="446" t="s">
        <v>335</v>
      </c>
      <c r="B10" s="446"/>
      <c r="C10" s="446" t="s">
        <v>336</v>
      </c>
      <c r="D10" s="446" t="s">
        <v>53</v>
      </c>
      <c r="E10" s="447" t="s">
        <v>337</v>
      </c>
      <c r="F10" s="446" t="s">
        <v>338</v>
      </c>
      <c r="G10" s="447" t="s">
        <v>337</v>
      </c>
      <c r="H10" s="446" t="s">
        <v>339</v>
      </c>
      <c r="I10" s="446" t="s">
        <v>340</v>
      </c>
      <c r="J10" s="446" t="s">
        <v>341</v>
      </c>
      <c r="K10" s="446" t="s">
        <v>342</v>
      </c>
      <c r="L10" s="18"/>
      <c r="M10" s="18"/>
      <c r="N10" s="18"/>
      <c r="O10" s="44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3.5" customHeight="1">
      <c r="A11" s="449"/>
      <c r="B11" s="450"/>
      <c r="C11" s="451" t="str">
        <f>Витрати!B13</f>
        <v>1.1</v>
      </c>
      <c r="D11" s="452" t="str">
        <f>Витрати!C13</f>
        <v>Штатні працівники</v>
      </c>
      <c r="F11" s="450"/>
      <c r="G11" s="453"/>
      <c r="H11" s="450"/>
      <c r="I11" s="450"/>
      <c r="J11" s="454"/>
      <c r="K11" s="450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3.5" customHeight="1">
      <c r="A12" s="449"/>
      <c r="B12" s="450"/>
      <c r="C12" s="451" t="str">
        <f>Витрати!B14</f>
        <v>а</v>
      </c>
      <c r="D12" s="455" t="str">
        <f>Витрати!C14</f>
        <v>Захарко Андрій Олександрвич куратор проекту</v>
      </c>
      <c r="E12" s="456">
        <f>Витрати!J14</f>
        <v>40000</v>
      </c>
      <c r="F12" s="457" t="s">
        <v>343</v>
      </c>
      <c r="G12" s="458">
        <v>40000</v>
      </c>
      <c r="H12" s="459"/>
      <c r="I12" s="459"/>
      <c r="J12" s="460">
        <f>1440+120+6440+60+720+3220+720+60+3220+60+720+3220+240+2880+12880+3220+720+60</f>
        <v>40000</v>
      </c>
      <c r="K12" s="457" t="s">
        <v>344</v>
      </c>
      <c r="L12" s="3">
        <f t="shared" ref="L12:L54" si="0">E12-G12</f>
        <v>0</v>
      </c>
      <c r="M12" s="3">
        <f t="shared" ref="M12:M28" si="1">E12-J12</f>
        <v>0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3.5" customHeight="1">
      <c r="A13" s="449"/>
      <c r="B13" s="449"/>
      <c r="C13" s="449" t="str">
        <f>Витрати!B21</f>
        <v>1.3</v>
      </c>
      <c r="D13" s="452" t="str">
        <f>Витрати!C21</f>
        <v>За договорами ЦПХ</v>
      </c>
      <c r="E13" s="453"/>
      <c r="F13" s="450"/>
      <c r="G13" s="453">
        <f t="shared" ref="G13:G23" si="2">E13</f>
        <v>0</v>
      </c>
      <c r="H13" s="450"/>
      <c r="I13" s="450"/>
      <c r="J13" s="454"/>
      <c r="K13" s="450"/>
      <c r="L13" s="3">
        <f t="shared" si="0"/>
        <v>0</v>
      </c>
      <c r="M13" s="3">
        <f t="shared" si="1"/>
        <v>0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3.5" customHeight="1">
      <c r="A14" s="449"/>
      <c r="B14" s="449"/>
      <c r="C14" s="449" t="str">
        <f>Витрати!B22</f>
        <v>а</v>
      </c>
      <c r="D14" s="452" t="str">
        <f>Витрати!C22</f>
        <v xml:space="preserve">Олійник Аліна Геннадіївна координатор мистецької частини </v>
      </c>
      <c r="E14" s="453">
        <f>Витрати!J22</f>
        <v>40000</v>
      </c>
      <c r="F14" s="461" t="s">
        <v>345</v>
      </c>
      <c r="G14" s="453">
        <f t="shared" si="2"/>
        <v>40000</v>
      </c>
      <c r="H14" s="461" t="s">
        <v>346</v>
      </c>
      <c r="I14" s="461" t="s">
        <v>347</v>
      </c>
      <c r="J14" s="454">
        <f>7200+600+32200</f>
        <v>40000</v>
      </c>
      <c r="K14" s="461" t="s">
        <v>348</v>
      </c>
      <c r="L14" s="3">
        <f t="shared" si="0"/>
        <v>0</v>
      </c>
      <c r="M14" s="3">
        <f t="shared" si="1"/>
        <v>0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3.5" customHeight="1">
      <c r="A15" s="449"/>
      <c r="B15" s="449"/>
      <c r="C15" s="449" t="str">
        <f>Витрати!B23</f>
        <v>б</v>
      </c>
      <c r="D15" s="452" t="str">
        <f>Витрати!C23</f>
        <v>Перов В’ячеслав Михайлович координатор логістики проекту</v>
      </c>
      <c r="E15" s="453">
        <f>Витрати!J23</f>
        <v>34000</v>
      </c>
      <c r="F15" s="461" t="s">
        <v>349</v>
      </c>
      <c r="G15" s="453">
        <f t="shared" si="2"/>
        <v>34000</v>
      </c>
      <c r="H15" s="461" t="s">
        <v>350</v>
      </c>
      <c r="I15" s="462" t="s">
        <v>351</v>
      </c>
      <c r="J15" s="454">
        <f>6120+510+27370</f>
        <v>34000</v>
      </c>
      <c r="K15" s="461" t="s">
        <v>352</v>
      </c>
      <c r="L15" s="3">
        <f t="shared" si="0"/>
        <v>0</v>
      </c>
      <c r="M15" s="3">
        <f t="shared" si="1"/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3.5" customHeight="1">
      <c r="A16" s="449"/>
      <c r="B16" s="449"/>
      <c r="C16" s="449" t="str">
        <f>Витрати!B24</f>
        <v>в</v>
      </c>
      <c r="D16" s="452" t="str">
        <f>Витрати!C24</f>
        <v>Коробкова Ольга Олегівна куратор музичної частини</v>
      </c>
      <c r="E16" s="453">
        <f>Витрати!J24</f>
        <v>40000</v>
      </c>
      <c r="F16" s="461" t="s">
        <v>353</v>
      </c>
      <c r="G16" s="453">
        <f t="shared" si="2"/>
        <v>40000</v>
      </c>
      <c r="H16" s="450" t="s">
        <v>354</v>
      </c>
      <c r="I16" s="450" t="s">
        <v>355</v>
      </c>
      <c r="J16" s="454">
        <f>7200+600+32200</f>
        <v>40000</v>
      </c>
      <c r="K16" s="461" t="s">
        <v>356</v>
      </c>
      <c r="L16" s="3">
        <f t="shared" si="0"/>
        <v>0</v>
      </c>
      <c r="M16" s="3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3.5" customHeight="1">
      <c r="A17" s="449"/>
      <c r="B17" s="449"/>
      <c r="C17" s="449" t="str">
        <f>Витрати!B25</f>
        <v>г</v>
      </c>
      <c r="D17" s="452" t="str">
        <f>Витрати!C25</f>
        <v>Малькова Марина Михайлівна бухгалтер</v>
      </c>
      <c r="E17" s="453">
        <f>Витрати!J25</f>
        <v>30000</v>
      </c>
      <c r="F17" s="461" t="s">
        <v>357</v>
      </c>
      <c r="G17" s="453">
        <f t="shared" si="2"/>
        <v>30000</v>
      </c>
      <c r="H17" s="461" t="s">
        <v>358</v>
      </c>
      <c r="I17" s="461" t="s">
        <v>359</v>
      </c>
      <c r="J17" s="454">
        <f>5400+450+24150</f>
        <v>30000</v>
      </c>
      <c r="K17" s="461" t="s">
        <v>360</v>
      </c>
      <c r="L17" s="3">
        <f t="shared" si="0"/>
        <v>0</v>
      </c>
      <c r="M17" s="3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3.5" customHeight="1">
      <c r="A18" s="449"/>
      <c r="B18" s="449"/>
      <c r="C18" s="449" t="str">
        <f>Витрати!B26</f>
        <v>д</v>
      </c>
      <c r="D18" s="452" t="str">
        <f>Витрати!C26</f>
        <v xml:space="preserve">Войчук Катерина Романівна  прес-секретар проекту </v>
      </c>
      <c r="E18" s="453">
        <f>Витрати!J26</f>
        <v>40000</v>
      </c>
      <c r="F18" s="461" t="s">
        <v>361</v>
      </c>
      <c r="G18" s="453">
        <f t="shared" si="2"/>
        <v>40000</v>
      </c>
      <c r="H18" s="461" t="s">
        <v>362</v>
      </c>
      <c r="I18" s="461" t="s">
        <v>363</v>
      </c>
      <c r="J18" s="454">
        <f>600+7200+32200</f>
        <v>40000</v>
      </c>
      <c r="K18" s="461" t="s">
        <v>364</v>
      </c>
      <c r="L18" s="3">
        <f t="shared" si="0"/>
        <v>0</v>
      </c>
      <c r="M18" s="3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3.5" customHeight="1">
      <c r="A19" s="449"/>
      <c r="B19" s="449"/>
      <c r="C19" s="449" t="str">
        <f>Витрати!B27</f>
        <v>е</v>
      </c>
      <c r="D19" s="452" t="str">
        <f>Витрати!C27</f>
        <v>Базака Юрій Анатолійович відповідальний за технічну підтримку фестивалю</v>
      </c>
      <c r="E19" s="453">
        <f>Витрати!J27</f>
        <v>20000</v>
      </c>
      <c r="F19" s="461" t="s">
        <v>365</v>
      </c>
      <c r="G19" s="453">
        <f t="shared" si="2"/>
        <v>20000</v>
      </c>
      <c r="H19" s="461" t="s">
        <v>366</v>
      </c>
      <c r="I19" s="461" t="s">
        <v>347</v>
      </c>
      <c r="J19" s="454">
        <f>300+3600+16100</f>
        <v>20000</v>
      </c>
      <c r="K19" s="461" t="s">
        <v>367</v>
      </c>
      <c r="L19" s="3">
        <f t="shared" si="0"/>
        <v>0</v>
      </c>
      <c r="M19" s="3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3.5" customHeight="1">
      <c r="A20" s="449"/>
      <c r="B20" s="449"/>
      <c r="C20" s="449" t="str">
        <f>Витрати!B28</f>
        <v>ж</v>
      </c>
      <c r="D20" s="452" t="str">
        <f>Витрати!C28</f>
        <v>Зінченко Катерина Сергіївна куратор мистецької AR та VR частини фестивалю</v>
      </c>
      <c r="E20" s="453">
        <f>Витрати!J28</f>
        <v>34000</v>
      </c>
      <c r="F20" s="461" t="s">
        <v>368</v>
      </c>
      <c r="G20" s="453">
        <f t="shared" si="2"/>
        <v>34000</v>
      </c>
      <c r="H20" s="461" t="s">
        <v>369</v>
      </c>
      <c r="I20" s="461" t="s">
        <v>370</v>
      </c>
      <c r="J20" s="454">
        <f>13685+255+3060+3060+255+13685</f>
        <v>34000</v>
      </c>
      <c r="K20" s="461" t="s">
        <v>371</v>
      </c>
      <c r="L20" s="3">
        <f t="shared" si="0"/>
        <v>0</v>
      </c>
      <c r="M20" s="3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3.5" customHeight="1">
      <c r="A21" s="449"/>
      <c r="B21" s="449"/>
      <c r="C21" s="449" t="str">
        <f>Витрати!B29</f>
        <v>з</v>
      </c>
      <c r="D21" s="452" t="str">
        <f>Витрати!C29</f>
        <v xml:space="preserve">Гуралечко Олеся Олександрівна  юрист проекту </v>
      </c>
      <c r="E21" s="453">
        <f>Витрати!J29</f>
        <v>21000</v>
      </c>
      <c r="F21" s="461" t="s">
        <v>372</v>
      </c>
      <c r="G21" s="453">
        <f t="shared" si="2"/>
        <v>21000</v>
      </c>
      <c r="H21" s="461" t="s">
        <v>373</v>
      </c>
      <c r="I21" s="461" t="s">
        <v>374</v>
      </c>
      <c r="J21" s="454">
        <f>3780+315+16905</f>
        <v>21000</v>
      </c>
      <c r="K21" s="461" t="s">
        <v>375</v>
      </c>
      <c r="L21" s="3">
        <f t="shared" si="0"/>
        <v>0</v>
      </c>
      <c r="M21" s="3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3.5" customHeight="1">
      <c r="A22" s="449"/>
      <c r="B22" s="449"/>
      <c r="C22" s="449" t="str">
        <f>Витрати!B30</f>
        <v>і</v>
      </c>
      <c r="D22" s="452" t="str">
        <f>Витрати!C30</f>
        <v>Пустова Світлана Сергіївна куратор соціальних проектів на фестивалі</v>
      </c>
      <c r="E22" s="453">
        <f>Витрати!J30</f>
        <v>24000</v>
      </c>
      <c r="F22" s="461" t="s">
        <v>376</v>
      </c>
      <c r="G22" s="453">
        <f t="shared" si="2"/>
        <v>24000</v>
      </c>
      <c r="H22" s="462" t="s">
        <v>377</v>
      </c>
      <c r="I22" s="461" t="s">
        <v>374</v>
      </c>
      <c r="J22" s="454">
        <f>360+4320+19320</f>
        <v>24000</v>
      </c>
      <c r="K22" s="461" t="s">
        <v>378</v>
      </c>
      <c r="L22" s="3">
        <f t="shared" si="0"/>
        <v>0</v>
      </c>
      <c r="M22" s="3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3.5" customHeight="1">
      <c r="A23" s="449"/>
      <c r="B23" s="449"/>
      <c r="C23" s="449" t="str">
        <f>Витрати!B33</f>
        <v>2.1</v>
      </c>
      <c r="D23" s="452" t="str">
        <f>Витрати!C33</f>
        <v>Соціальні внески з оплати праці</v>
      </c>
      <c r="E23" s="453">
        <f>Витрати!J33</f>
        <v>71060</v>
      </c>
      <c r="F23" s="450"/>
      <c r="G23" s="453">
        <f t="shared" si="2"/>
        <v>71060</v>
      </c>
      <c r="H23" s="450"/>
      <c r="I23" s="450"/>
      <c r="J23" s="454">
        <f>1760+3740+880+880+4620+6600+880+8800+7480+8800+8800+4400+5280+3740+3520+880</f>
        <v>71060</v>
      </c>
      <c r="K23" s="463" t="s">
        <v>379</v>
      </c>
      <c r="L23" s="3">
        <f t="shared" si="0"/>
        <v>0</v>
      </c>
      <c r="M23" s="3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3.5" customHeight="1">
      <c r="A24" s="449"/>
      <c r="B24" s="449"/>
      <c r="C24" s="449" t="str">
        <f>Витрати!B60</f>
        <v>5</v>
      </c>
      <c r="D24" s="452" t="str">
        <f>Витрати!C60</f>
        <v>Витрати пов'язані з орендою</v>
      </c>
      <c r="E24" s="453">
        <f>Витрати!J60</f>
        <v>0</v>
      </c>
      <c r="F24" s="450"/>
      <c r="G24" s="453"/>
      <c r="H24" s="450"/>
      <c r="I24" s="450"/>
      <c r="J24" s="453"/>
      <c r="K24" s="450"/>
      <c r="L24" s="3">
        <f t="shared" si="0"/>
        <v>0</v>
      </c>
      <c r="M24" s="3">
        <f t="shared" si="1"/>
        <v>0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8.75" customHeight="1">
      <c r="A25" s="449"/>
      <c r="B25" s="449"/>
      <c r="C25" s="449" t="str">
        <f>Витрати!B61</f>
        <v>5.1</v>
      </c>
      <c r="D25" s="452" t="str">
        <f>Витрати!C61</f>
        <v>Оренда приміщення</v>
      </c>
      <c r="E25" s="453"/>
      <c r="F25" s="450"/>
      <c r="G25" s="453"/>
      <c r="H25" s="450"/>
      <c r="I25" s="450"/>
      <c r="J25" s="453"/>
      <c r="K25" s="450"/>
      <c r="L25" s="3">
        <f t="shared" si="0"/>
        <v>0</v>
      </c>
      <c r="M25" s="3">
        <f t="shared" si="1"/>
        <v>0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60.75" customHeight="1">
      <c r="A26" s="449"/>
      <c r="B26" s="449"/>
      <c r="C26" s="449" t="str">
        <f>Витрати!B62</f>
        <v>а</v>
      </c>
      <c r="D26" s="452" t="str">
        <f>Витрати!C62</f>
        <v>Оренда  місця проведення фестивалю: Стара фортеця (Кам’янець-Подільський державний історичний музей-заповідник) з прилеглою територією , 1,5 Га протягом 3 днів</v>
      </c>
      <c r="E26" s="453">
        <f>Витрати!J62</f>
        <v>40000</v>
      </c>
      <c r="F26" s="461" t="s">
        <v>380</v>
      </c>
      <c r="G26" s="464">
        <v>40000</v>
      </c>
      <c r="H26" s="461" t="s">
        <v>381</v>
      </c>
      <c r="I26" s="461" t="s">
        <v>382</v>
      </c>
      <c r="J26" s="464">
        <v>40000</v>
      </c>
      <c r="K26" s="463" t="s">
        <v>383</v>
      </c>
      <c r="L26" s="3">
        <f t="shared" si="0"/>
        <v>0</v>
      </c>
      <c r="M26" s="3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45.75" customHeight="1">
      <c r="A27" s="449"/>
      <c r="B27" s="449"/>
      <c r="C27" s="449" t="str">
        <f>Витрати!B63</f>
        <v>б</v>
      </c>
      <c r="D27" s="452" t="str">
        <f>Витрати!C63</f>
        <v>Оренда комплексу  споруд XV століття Руська брама, 600 кв.метрів на 3 дні</v>
      </c>
      <c r="E27" s="453">
        <f>Витрати!J63</f>
        <v>7521.75</v>
      </c>
      <c r="F27" s="461" t="s">
        <v>384</v>
      </c>
      <c r="G27" s="464">
        <v>7521.75</v>
      </c>
      <c r="H27" s="461" t="s">
        <v>385</v>
      </c>
      <c r="I27" s="461" t="s">
        <v>382</v>
      </c>
      <c r="J27" s="464">
        <v>7521.75</v>
      </c>
      <c r="K27" s="461" t="s">
        <v>386</v>
      </c>
      <c r="L27" s="3">
        <f t="shared" si="0"/>
        <v>0</v>
      </c>
      <c r="M27" s="3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35.25" customHeight="1">
      <c r="A28" s="449"/>
      <c r="B28" s="449"/>
      <c r="C28" s="449" t="str">
        <f>Витрати!B64</f>
        <v>5.2</v>
      </c>
      <c r="D28" s="452" t="str">
        <f>Витрати!C64</f>
        <v xml:space="preserve">Оренда техніки, обладнання та інструменту </v>
      </c>
      <c r="E28" s="453"/>
      <c r="F28" s="450"/>
      <c r="G28" s="453"/>
      <c r="H28" s="450"/>
      <c r="I28" s="450"/>
      <c r="J28" s="453"/>
      <c r="K28" s="450"/>
      <c r="L28" s="3">
        <f t="shared" si="0"/>
        <v>0</v>
      </c>
      <c r="M28" s="3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3.5" customHeight="1">
      <c r="A29" s="449"/>
      <c r="B29" s="449"/>
      <c r="C29" s="449" t="str">
        <f>Витрати!B65</f>
        <v>а</v>
      </c>
      <c r="D29" s="452" t="str">
        <f>Витрати!C65</f>
        <v>Світлодіодний екран світлодіодний екран P12 (4х3м) на 3 дні</v>
      </c>
      <c r="E29" s="453">
        <f>Витрати!J65</f>
        <v>60000</v>
      </c>
      <c r="F29" s="524" t="s">
        <v>387</v>
      </c>
      <c r="G29" s="524">
        <v>240000</v>
      </c>
      <c r="H29" s="524" t="s">
        <v>388</v>
      </c>
      <c r="I29" s="524" t="s">
        <v>347</v>
      </c>
      <c r="J29" s="524">
        <f>100000</f>
        <v>100000</v>
      </c>
      <c r="K29" s="524" t="s">
        <v>389</v>
      </c>
      <c r="L29" s="3">
        <f t="shared" si="0"/>
        <v>-180000</v>
      </c>
      <c r="M29" s="3">
        <f>E29+E30-J29</f>
        <v>140000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3.5" customHeight="1">
      <c r="A30" s="449"/>
      <c r="B30" s="449"/>
      <c r="C30" s="449" t="str">
        <f>Витрати!B66</f>
        <v>б</v>
      </c>
      <c r="D30" s="452" t="str">
        <f>Витрати!C66</f>
        <v>Світолдіодний екран  P16 (6х4м)  на 3 дні</v>
      </c>
      <c r="E30" s="453">
        <f>Витрати!J66</f>
        <v>180000</v>
      </c>
      <c r="F30" s="526"/>
      <c r="G30" s="526"/>
      <c r="H30" s="526"/>
      <c r="I30" s="526"/>
      <c r="J30" s="526"/>
      <c r="K30" s="526"/>
      <c r="L30" s="3">
        <f t="shared" si="0"/>
        <v>180000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39" customHeight="1">
      <c r="A31" s="449"/>
      <c r="B31" s="449"/>
      <c r="C31" s="449" t="str">
        <f>Витрати!B67</f>
        <v>в</v>
      </c>
      <c r="D31" s="452" t="str">
        <f>Витрати!C67</f>
        <v>Дезінфікуючий бар'єр 3 дн.</v>
      </c>
      <c r="E31" s="453">
        <f>Витрати!J67</f>
        <v>20000</v>
      </c>
      <c r="F31" s="461" t="s">
        <v>390</v>
      </c>
      <c r="G31" s="464">
        <v>20000</v>
      </c>
      <c r="H31" s="461" t="s">
        <v>391</v>
      </c>
      <c r="I31" s="450"/>
      <c r="J31" s="464">
        <v>20000</v>
      </c>
      <c r="K31" s="461" t="s">
        <v>392</v>
      </c>
      <c r="L31" s="3">
        <f t="shared" si="0"/>
        <v>0</v>
      </c>
      <c r="M31" s="3">
        <f t="shared" ref="M31:M33" si="3">E31-J31</f>
        <v>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3.5" customHeight="1">
      <c r="A32" s="449"/>
      <c r="B32" s="449"/>
      <c r="C32" s="449" t="str">
        <f>Витрати!B68</f>
        <v>г</v>
      </c>
      <c r="D32" s="452" t="str">
        <f>Витрати!C68</f>
        <v>Оренда автопідйомника для малювання 2 муралів 2000 грн день 10 днів</v>
      </c>
      <c r="E32" s="453">
        <f>Витрати!J68</f>
        <v>20000</v>
      </c>
      <c r="F32" s="461" t="s">
        <v>393</v>
      </c>
      <c r="G32" s="464">
        <v>20000</v>
      </c>
      <c r="H32" s="461" t="s">
        <v>394</v>
      </c>
      <c r="I32" s="461" t="s">
        <v>347</v>
      </c>
      <c r="J32" s="453">
        <f>20000</f>
        <v>20000</v>
      </c>
      <c r="K32" s="461" t="s">
        <v>395</v>
      </c>
      <c r="L32" s="3">
        <f t="shared" si="0"/>
        <v>0</v>
      </c>
      <c r="M32" s="3">
        <f t="shared" si="3"/>
        <v>0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3.5" customHeight="1">
      <c r="A33" s="449"/>
      <c r="B33" s="449"/>
      <c r="C33" s="449" t="str">
        <f>Витрати!B73</f>
        <v>5.4</v>
      </c>
      <c r="D33" s="452" t="str">
        <f>Витрати!C73</f>
        <v>Оренда сценічно-постановочних засобів</v>
      </c>
      <c r="E33" s="453"/>
      <c r="F33" s="450"/>
      <c r="G33" s="453"/>
      <c r="H33" s="450"/>
      <c r="I33" s="450"/>
      <c r="J33" s="453"/>
      <c r="K33" s="450"/>
      <c r="L33" s="3">
        <f t="shared" si="0"/>
        <v>0</v>
      </c>
      <c r="M33" s="3">
        <f t="shared" si="3"/>
        <v>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65.25" customHeight="1">
      <c r="A34" s="449"/>
      <c r="B34" s="449"/>
      <c r="C34" s="449" t="str">
        <f>Витрати!B74</f>
        <v>а</v>
      </c>
      <c r="D34" s="452" t="str">
        <f>Витрати!C74</f>
        <v>Головна сцена у Старій фортеці на 3 дні фестивалю , 8 на 8 на 10, побудована для можливості панорамної відео зйомки в 360</v>
      </c>
      <c r="E34" s="453">
        <f>Витрати!J74</f>
        <v>240000</v>
      </c>
      <c r="F34" s="524" t="s">
        <v>396</v>
      </c>
      <c r="G34" s="534">
        <v>340000</v>
      </c>
      <c r="H34" s="524" t="s">
        <v>397</v>
      </c>
      <c r="I34" s="524"/>
      <c r="J34" s="527">
        <f>100000+100000+60000+50000+30000</f>
        <v>340000</v>
      </c>
      <c r="K34" s="524" t="s">
        <v>398</v>
      </c>
      <c r="L34" s="3">
        <f t="shared" si="0"/>
        <v>-100000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78" customHeight="1">
      <c r="A35" s="449"/>
      <c r="B35" s="449"/>
      <c r="C35" s="449"/>
      <c r="D35" s="452" t="str">
        <f>Витрати!C78</f>
        <v>Сцена  Денна башта 3 дн.</v>
      </c>
      <c r="E35" s="453">
        <f>Витрати!J78</f>
        <v>100000</v>
      </c>
      <c r="F35" s="526"/>
      <c r="G35" s="526"/>
      <c r="H35" s="526"/>
      <c r="I35" s="526"/>
      <c r="J35" s="526"/>
      <c r="K35" s="526"/>
      <c r="L35" s="3">
        <f t="shared" si="0"/>
        <v>100000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78" customHeight="1">
      <c r="A36" s="449"/>
      <c r="B36" s="449"/>
      <c r="C36" s="449" t="str">
        <f>Витрати!B75</f>
        <v>б</v>
      </c>
      <c r="D36" s="452" t="str">
        <f>Витрати!C75</f>
        <v>Друга сцена (Новий замок) побудована з врахуванням панорамної відео зйомки в 360  8 на 8 метрів
3 дні фестивалю</v>
      </c>
      <c r="E36" s="453">
        <f>Витрати!J75</f>
        <v>210000</v>
      </c>
      <c r="F36" s="536" t="s">
        <v>387</v>
      </c>
      <c r="G36" s="534">
        <v>390000</v>
      </c>
      <c r="H36" s="536" t="s">
        <v>399</v>
      </c>
      <c r="I36" s="450"/>
      <c r="J36" s="532">
        <f>50000+100000+50000+100000+19610.89</f>
        <v>319610.89</v>
      </c>
      <c r="K36" s="533" t="s">
        <v>400</v>
      </c>
      <c r="L36" s="3">
        <f t="shared" si="0"/>
        <v>-180000</v>
      </c>
      <c r="M36" s="3">
        <f>E36+E37+E38-J36</f>
        <v>70389.109999999986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33" customHeight="1">
      <c r="A37" s="449"/>
      <c r="B37" s="449"/>
      <c r="C37" s="449" t="str">
        <f>Витрати!B76</f>
        <v>в</v>
      </c>
      <c r="D37" s="452" t="str">
        <f>Витрати!C76</f>
        <v xml:space="preserve"> Сцена у барбакані Руської Брами, 3 дні фестивалю</v>
      </c>
      <c r="E37" s="453">
        <f>Витрати!J76</f>
        <v>100000</v>
      </c>
      <c r="F37" s="525"/>
      <c r="G37" s="525"/>
      <c r="H37" s="525"/>
      <c r="I37" s="450"/>
      <c r="J37" s="525"/>
      <c r="K37" s="525"/>
      <c r="L37" s="3">
        <f t="shared" si="0"/>
        <v>100000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3.5" customHeight="1">
      <c r="A38" s="449"/>
      <c r="B38" s="449"/>
      <c r="C38" s="449" t="str">
        <f>Витрати!B77</f>
        <v>г</v>
      </c>
      <c r="D38" s="452" t="str">
        <f>Витрати!C77</f>
        <v>Електронна сцена (Нова башта)  3 дні фестивалю</v>
      </c>
      <c r="E38" s="453">
        <f>Витрати!J77</f>
        <v>80000</v>
      </c>
      <c r="F38" s="526"/>
      <c r="G38" s="526"/>
      <c r="H38" s="526"/>
      <c r="I38" s="450"/>
      <c r="J38" s="526"/>
      <c r="K38" s="526"/>
      <c r="L38" s="3">
        <f t="shared" si="0"/>
        <v>80000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3.5" customHeight="1">
      <c r="A39" s="449"/>
      <c r="B39" s="449"/>
      <c r="C39" s="449"/>
      <c r="D39" s="450"/>
      <c r="E39" s="453"/>
      <c r="F39" s="450"/>
      <c r="G39" s="453"/>
      <c r="H39" s="450"/>
      <c r="I39" s="450"/>
      <c r="J39" s="453"/>
      <c r="K39" s="450"/>
      <c r="L39" s="3">
        <f t="shared" si="0"/>
        <v>0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3.5" customHeight="1">
      <c r="A40" s="449"/>
      <c r="B40" s="449"/>
      <c r="C40" s="449" t="str">
        <f>Витрати!B79</f>
        <v>5.5</v>
      </c>
      <c r="D40" s="452" t="str">
        <f>Витрати!C79</f>
        <v>Інші об'єкти оренди</v>
      </c>
      <c r="E40" s="453"/>
      <c r="F40" s="450"/>
      <c r="G40" s="453"/>
      <c r="H40" s="450"/>
      <c r="I40" s="450"/>
      <c r="J40" s="453"/>
      <c r="K40" s="450"/>
      <c r="L40" s="3">
        <f t="shared" si="0"/>
        <v>0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39" customHeight="1">
      <c r="A41" s="449"/>
      <c r="B41" s="449"/>
      <c r="C41" s="449" t="str">
        <f>Витрати!B80</f>
        <v>а</v>
      </c>
      <c r="D41" s="452" t="str">
        <f>Витрати!C80</f>
        <v xml:space="preserve">Оренда огорожі для фестивальних зон, для зони артистів, 1000 метрів, на 3 дні, доїзд, монтаж, демонтаж
</v>
      </c>
      <c r="E41" s="453">
        <f>Витрати!J80</f>
        <v>29500</v>
      </c>
      <c r="F41" s="461" t="s">
        <v>401</v>
      </c>
      <c r="G41" s="464">
        <v>29500</v>
      </c>
      <c r="H41" s="461" t="s">
        <v>402</v>
      </c>
      <c r="I41" s="461" t="s">
        <v>403</v>
      </c>
      <c r="J41" s="453">
        <f>20000+9500</f>
        <v>29500</v>
      </c>
      <c r="K41" s="461" t="s">
        <v>404</v>
      </c>
      <c r="L41" s="3">
        <f t="shared" si="0"/>
        <v>0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ht="13.5" customHeight="1">
      <c r="A42" s="449"/>
      <c r="B42" s="449"/>
      <c r="C42" s="449" t="str">
        <f>Витрати!B81</f>
        <v>б</v>
      </c>
      <c r="D42" s="452" t="str">
        <f>Витрати!C81</f>
        <v>Оренда намету  Уніфлекс 20, 3 дня(25-26-27.09.2020) 10 на 50 м  для гримерок  45.000 грн</v>
      </c>
      <c r="E42" s="453">
        <f>Витрати!J81</f>
        <v>45000</v>
      </c>
      <c r="F42" s="461" t="s">
        <v>405</v>
      </c>
      <c r="G42" s="464">
        <v>45000</v>
      </c>
      <c r="H42" s="461" t="s">
        <v>406</v>
      </c>
      <c r="I42" s="461" t="s">
        <v>403</v>
      </c>
      <c r="J42" s="453"/>
      <c r="K42" s="450"/>
      <c r="L42" s="3">
        <f t="shared" si="0"/>
        <v>0</v>
      </c>
      <c r="M42" s="3">
        <f t="shared" ref="M42:M48" si="4">E42-J42</f>
        <v>45000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ht="13.5" customHeight="1">
      <c r="A43" s="449"/>
      <c r="B43" s="449"/>
      <c r="C43" s="449" t="str">
        <f>Витрати!B82</f>
        <v>в</v>
      </c>
      <c r="D43" s="452" t="str">
        <f>Витрати!C82</f>
        <v>Оренда баків з питною водою, доставка води, раз на день три дні(25-26-27.09.2020) - 5000 грн</v>
      </c>
      <c r="E43" s="453">
        <f>Витрати!J82</f>
        <v>5000</v>
      </c>
      <c r="F43" s="461" t="s">
        <v>407</v>
      </c>
      <c r="G43" s="464">
        <v>5000</v>
      </c>
      <c r="H43" s="461" t="s">
        <v>408</v>
      </c>
      <c r="I43" s="461" t="s">
        <v>403</v>
      </c>
      <c r="J43" s="453"/>
      <c r="K43" s="450"/>
      <c r="L43" s="3">
        <f t="shared" si="0"/>
        <v>0</v>
      </c>
      <c r="M43" s="3">
        <f t="shared" si="4"/>
        <v>5000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ht="13.5" customHeight="1">
      <c r="A44" s="449"/>
      <c r="B44" s="449"/>
      <c r="C44" s="449" t="str">
        <f>Витрати!B83</f>
        <v>г</v>
      </c>
      <c r="D44" s="452" t="str">
        <f>Витрати!C83</f>
        <v>Оренда тентової конструкції  10 на 30</v>
      </c>
      <c r="E44" s="453">
        <f>Витрати!J83</f>
        <v>30000</v>
      </c>
      <c r="F44" s="461" t="s">
        <v>405</v>
      </c>
      <c r="G44" s="464">
        <v>30000</v>
      </c>
      <c r="H44" s="461" t="s">
        <v>406</v>
      </c>
      <c r="I44" s="461" t="s">
        <v>403</v>
      </c>
      <c r="J44" s="464">
        <v>30000</v>
      </c>
      <c r="K44" s="461" t="s">
        <v>409</v>
      </c>
      <c r="L44" s="3">
        <f t="shared" si="0"/>
        <v>0</v>
      </c>
      <c r="M44" s="3">
        <f t="shared" si="4"/>
        <v>0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3.5" customHeight="1">
      <c r="A45" s="449"/>
      <c r="B45" s="449"/>
      <c r="C45" s="449" t="str">
        <f>Витрати!B84</f>
        <v>д</v>
      </c>
      <c r="D45" s="452" t="str">
        <f>Витрати!C84</f>
        <v xml:space="preserve">Оренда біотуалетів 14 шт по 500 гн за шт. на 3 дні </v>
      </c>
      <c r="E45" s="453">
        <f>Витрати!J84</f>
        <v>54000</v>
      </c>
      <c r="F45" s="461" t="s">
        <v>401</v>
      </c>
      <c r="G45" s="464">
        <v>54000</v>
      </c>
      <c r="H45" s="461" t="s">
        <v>410</v>
      </c>
      <c r="I45" s="461" t="s">
        <v>411</v>
      </c>
      <c r="J45" s="453">
        <f>30000+24000</f>
        <v>54000</v>
      </c>
      <c r="K45" s="461" t="s">
        <v>412</v>
      </c>
      <c r="L45" s="3">
        <f t="shared" si="0"/>
        <v>0</v>
      </c>
      <c r="M45" s="3">
        <f t="shared" si="4"/>
        <v>0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ht="13.5" customHeight="1">
      <c r="A46" s="449"/>
      <c r="B46" s="449"/>
      <c r="C46" s="449" t="str">
        <f>Витрати!B86</f>
        <v>6</v>
      </c>
      <c r="D46" s="452" t="str">
        <f>Витрати!C86</f>
        <v>Витрати на харчування та напої</v>
      </c>
      <c r="E46" s="453"/>
      <c r="F46" s="450"/>
      <c r="G46" s="453"/>
      <c r="H46" s="450"/>
      <c r="I46" s="450"/>
      <c r="J46" s="453"/>
      <c r="K46" s="450"/>
      <c r="L46" s="3">
        <f t="shared" si="0"/>
        <v>0</v>
      </c>
      <c r="M46" s="3">
        <f t="shared" si="4"/>
        <v>0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ht="13.5" customHeight="1">
      <c r="A47" s="449"/>
      <c r="B47" s="449"/>
      <c r="C47" s="449" t="str">
        <f>Витрати!B88</f>
        <v>а</v>
      </c>
      <c r="D47" s="452" t="str">
        <f>Витрати!C88</f>
        <v xml:space="preserve">Харчування волонтерів
150 людей в день по 150 грн=22500(25.09.2020)
150 людей в день по 150 грн=22500(26.09.2020)
150 людей в день по 150 грн=22500(27.09.2020))
</v>
      </c>
      <c r="E47" s="453">
        <f>Витрати!J88</f>
        <v>67500</v>
      </c>
      <c r="F47" s="461" t="s">
        <v>413</v>
      </c>
      <c r="G47" s="464">
        <v>67500</v>
      </c>
      <c r="H47" s="461" t="s">
        <v>414</v>
      </c>
      <c r="I47" s="461" t="s">
        <v>415</v>
      </c>
      <c r="J47" s="453">
        <f>30000+37500</f>
        <v>67500</v>
      </c>
      <c r="K47" s="461" t="s">
        <v>416</v>
      </c>
      <c r="L47" s="3">
        <f t="shared" si="0"/>
        <v>0</v>
      </c>
      <c r="M47" s="3">
        <f t="shared" si="4"/>
        <v>0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13.5" customHeight="1">
      <c r="A48" s="449"/>
      <c r="B48" s="449"/>
      <c r="C48" s="449" t="str">
        <f>Витрати!B89</f>
        <v>б</v>
      </c>
      <c r="D48" s="452" t="str">
        <f>Витрати!C89</f>
        <v>харчування 2 особи 20 діб=6000</v>
      </c>
      <c r="E48" s="453">
        <f>Витрати!J89</f>
        <v>6000</v>
      </c>
      <c r="F48" s="461" t="s">
        <v>417</v>
      </c>
      <c r="G48" s="464">
        <v>6000</v>
      </c>
      <c r="H48" s="461" t="s">
        <v>418</v>
      </c>
      <c r="I48" s="461" t="s">
        <v>415</v>
      </c>
      <c r="J48" s="453"/>
      <c r="K48" s="450"/>
      <c r="L48" s="3">
        <f t="shared" si="0"/>
        <v>0</v>
      </c>
      <c r="M48" s="3">
        <f t="shared" si="4"/>
        <v>6000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ht="13.5" customHeight="1">
      <c r="A49" s="449"/>
      <c r="B49" s="449"/>
      <c r="C49" s="449" t="str">
        <f>Витрати!B93</f>
        <v>7.1</v>
      </c>
      <c r="D49" s="452" t="str">
        <f>Витрати!C93</f>
        <v>Основні матеріали та сировина</v>
      </c>
      <c r="E49" s="453"/>
      <c r="F49" s="450"/>
      <c r="G49" s="453"/>
      <c r="H49" s="450"/>
      <c r="I49" s="450"/>
      <c r="J49" s="453"/>
      <c r="K49" s="450"/>
      <c r="L49" s="3">
        <f t="shared" si="0"/>
        <v>0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ht="13.5" customHeight="1">
      <c r="A50" s="449"/>
      <c r="B50" s="449"/>
      <c r="C50" s="449" t="str">
        <f>Витрати!B94</f>
        <v>а</v>
      </c>
      <c r="D50" s="452" t="str">
        <f>Витрати!C94</f>
        <v>Фарба аерозольна Montana</v>
      </c>
      <c r="E50" s="453">
        <f>Витрати!J94</f>
        <v>12000</v>
      </c>
      <c r="F50" s="461" t="s">
        <v>419</v>
      </c>
      <c r="G50" s="464">
        <v>12000</v>
      </c>
      <c r="H50" s="461" t="s">
        <v>420</v>
      </c>
      <c r="I50" s="461" t="s">
        <v>421</v>
      </c>
      <c r="J50" s="464">
        <v>12000</v>
      </c>
      <c r="K50" s="461" t="s">
        <v>422</v>
      </c>
      <c r="L50" s="3">
        <f t="shared" si="0"/>
        <v>0</v>
      </c>
      <c r="M50" s="3">
        <f>E50-J50</f>
        <v>0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70.5" customHeight="1">
      <c r="A51" s="449"/>
      <c r="B51" s="449"/>
      <c r="C51" s="449" t="str">
        <f>Витрати!B95</f>
        <v>б</v>
      </c>
      <c r="D51" s="452" t="str">
        <f>Витрати!C95</f>
        <v>Фарба фасадна 100 л по 100 грн за літр=10.000</v>
      </c>
      <c r="E51" s="453">
        <f>Витрати!J95</f>
        <v>11861.34</v>
      </c>
      <c r="F51" s="524" t="s">
        <v>423</v>
      </c>
      <c r="G51" s="524">
        <v>16861.34</v>
      </c>
      <c r="H51" s="524" t="s">
        <v>424</v>
      </c>
      <c r="I51" s="524" t="s">
        <v>425</v>
      </c>
      <c r="J51" s="524">
        <f>8540.42+8320.92</f>
        <v>16861.34</v>
      </c>
      <c r="K51" s="524" t="s">
        <v>426</v>
      </c>
      <c r="L51" s="3">
        <f t="shared" si="0"/>
        <v>-5000</v>
      </c>
      <c r="M51" s="3">
        <f>E51+E52-J51</f>
        <v>0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13.5" customHeight="1">
      <c r="A52" s="449"/>
      <c r="B52" s="449"/>
      <c r="C52" s="449" t="str">
        <f>Витрати!B96</f>
        <v>в</v>
      </c>
      <c r="D52" s="452" t="str">
        <f>Витрати!C96</f>
        <v xml:space="preserve">Грунтовка Ceresit </v>
      </c>
      <c r="E52" s="453">
        <f>Витрати!J96</f>
        <v>5000</v>
      </c>
      <c r="F52" s="526"/>
      <c r="G52" s="526"/>
      <c r="H52" s="526"/>
      <c r="I52" s="526"/>
      <c r="J52" s="526"/>
      <c r="K52" s="526"/>
      <c r="L52" s="3">
        <f t="shared" si="0"/>
        <v>5000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ht="13.5" customHeight="1">
      <c r="A53" s="449"/>
      <c r="B53" s="449"/>
      <c r="C53" s="449" t="str">
        <f>Витрати!B97</f>
        <v>г</v>
      </c>
      <c r="D53" s="452" t="str">
        <f>Витрати!C97</f>
        <v>Багаторазова тара для волонтерів та учасників – 1000 стаканів по 15 грн=15.000</v>
      </c>
      <c r="E53" s="453">
        <f>Витрати!J97</f>
        <v>15000</v>
      </c>
      <c r="F53" s="461" t="s">
        <v>427</v>
      </c>
      <c r="G53" s="464">
        <v>15000</v>
      </c>
      <c r="H53" s="461" t="s">
        <v>428</v>
      </c>
      <c r="I53" s="461" t="s">
        <v>429</v>
      </c>
      <c r="J53" s="464">
        <v>15000</v>
      </c>
      <c r="K53" s="461" t="s">
        <v>430</v>
      </c>
      <c r="L53" s="3">
        <f t="shared" si="0"/>
        <v>0</v>
      </c>
      <c r="M53" s="3">
        <f t="shared" ref="M53:M55" si="5">E53-J53</f>
        <v>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1:27" ht="13.5" customHeight="1">
      <c r="A54" s="449"/>
      <c r="B54" s="449"/>
      <c r="C54" s="449" t="str">
        <f>Витрати!B108</f>
        <v>8.1</v>
      </c>
      <c r="D54" s="452" t="str">
        <f>Витрати!C108</f>
        <v>Послуги із виготовлення:</v>
      </c>
      <c r="E54" s="453"/>
      <c r="F54" s="450"/>
      <c r="G54" s="453"/>
      <c r="H54" s="450"/>
      <c r="I54" s="450"/>
      <c r="J54" s="453"/>
      <c r="K54" s="450"/>
      <c r="L54" s="3">
        <f t="shared" si="0"/>
        <v>0</v>
      </c>
      <c r="M54" s="3">
        <f t="shared" si="5"/>
        <v>0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13.5" customHeight="1">
      <c r="A55" s="449"/>
      <c r="B55" s="449"/>
      <c r="C55" s="449" t="str">
        <f>Витрати!B109</f>
        <v>а</v>
      </c>
      <c r="D55" s="452" t="str">
        <f>Витрати!C109</f>
        <v>Буклет про фестиваль 500 штук, 24 сторінки, формат А4 (210х297 мм), по 100 грн за шт. =50000, дві мови, частина ілюстрацій в 3д для перегляду в стерео окулярах</v>
      </c>
      <c r="E55" s="453">
        <f>Витрати!J109</f>
        <v>50000</v>
      </c>
      <c r="F55" s="461" t="s">
        <v>431</v>
      </c>
      <c r="G55" s="464">
        <v>50000</v>
      </c>
      <c r="H55" s="461" t="s">
        <v>432</v>
      </c>
      <c r="I55" s="461" t="s">
        <v>433</v>
      </c>
      <c r="J55" s="464">
        <v>30000</v>
      </c>
      <c r="K55" s="461" t="s">
        <v>434</v>
      </c>
      <c r="L55" s="8"/>
      <c r="M55" s="3">
        <f t="shared" si="5"/>
        <v>20000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1:27" ht="13.5" customHeight="1">
      <c r="A56" s="449"/>
      <c r="B56" s="449"/>
      <c r="C56" s="449" t="str">
        <f>Витрати!B110</f>
        <v>б</v>
      </c>
      <c r="D56" s="452" t="str">
        <f>Витрати!C110</f>
        <v xml:space="preserve">Банера проекту  75 кв.м. по 200 грн за метр. 
</v>
      </c>
      <c r="E56" s="453">
        <f>Витрати!J110</f>
        <v>15000</v>
      </c>
      <c r="F56" s="524" t="s">
        <v>435</v>
      </c>
      <c r="G56" s="534">
        <v>60640</v>
      </c>
      <c r="H56" s="524" t="s">
        <v>436</v>
      </c>
      <c r="I56" s="524" t="s">
        <v>437</v>
      </c>
      <c r="J56" s="524">
        <f>20000+20000+10000+10000</f>
        <v>60000</v>
      </c>
      <c r="K56" s="524" t="s">
        <v>438</v>
      </c>
      <c r="L56" s="52"/>
      <c r="M56" s="3">
        <f>E56+E57+E58+E59+E60+E61+E62-J56</f>
        <v>640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ht="13.5" customHeight="1">
      <c r="A57" s="449"/>
      <c r="B57" s="449"/>
      <c r="C57" s="449" t="str">
        <f>Витрати!B111</f>
        <v>в</v>
      </c>
      <c r="D57" s="452" t="str">
        <f>Витрати!C111</f>
        <v>Афіші А2</v>
      </c>
      <c r="E57" s="453">
        <f>Витрати!J111</f>
        <v>10140</v>
      </c>
      <c r="F57" s="525"/>
      <c r="G57" s="525"/>
      <c r="H57" s="525"/>
      <c r="I57" s="525"/>
      <c r="J57" s="525"/>
      <c r="K57" s="52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ht="13.5" customHeight="1">
      <c r="A58" s="449"/>
      <c r="B58" s="449"/>
      <c r="C58" s="449" t="str">
        <f>Витрати!B112</f>
        <v>г</v>
      </c>
      <c r="D58" s="452" t="str">
        <f>Витрати!C112</f>
        <v>Флаєра 6000 шт, євроформат 210х99мм</v>
      </c>
      <c r="E58" s="453">
        <f>Витрати!J112</f>
        <v>2000</v>
      </c>
      <c r="F58" s="525"/>
      <c r="G58" s="525"/>
      <c r="H58" s="525"/>
      <c r="I58" s="525"/>
      <c r="J58" s="525"/>
      <c r="K58" s="52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7" ht="13.5" customHeight="1">
      <c r="A59" s="449"/>
      <c r="B59" s="449"/>
      <c r="C59" s="449" t="str">
        <f>Витрати!B113</f>
        <v>д</v>
      </c>
      <c r="D59" s="452" t="str">
        <f>Витрати!C113</f>
        <v>Запрошення з шрифтом Брайля для ЗМІ Розмір 100х210</v>
      </c>
      <c r="E59" s="453">
        <f>Витрати!J113</f>
        <v>6000</v>
      </c>
      <c r="F59" s="525"/>
      <c r="G59" s="525"/>
      <c r="H59" s="525"/>
      <c r="I59" s="525"/>
      <c r="J59" s="525"/>
      <c r="K59" s="525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ht="13.5" customHeight="1">
      <c r="A60" s="449"/>
      <c r="B60" s="449"/>
      <c r="C60" s="449" t="str">
        <f>Витрати!B114</f>
        <v>е</v>
      </c>
      <c r="D60" s="452" t="str">
        <f>Витрати!C114</f>
        <v>Друк бейджів 700 штук по 5 грн=3500</v>
      </c>
      <c r="E60" s="453">
        <f>Витрати!J114</f>
        <v>3500</v>
      </c>
      <c r="F60" s="525"/>
      <c r="G60" s="525"/>
      <c r="H60" s="525"/>
      <c r="I60" s="525"/>
      <c r="J60" s="525"/>
      <c r="K60" s="525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ht="13.5" customHeight="1">
      <c r="A61" s="449"/>
      <c r="B61" s="449"/>
      <c r="C61" s="449" t="str">
        <f>Витрати!B115</f>
        <v>ж</v>
      </c>
      <c r="D61" s="452" t="str">
        <f>Витрати!C115</f>
        <v xml:space="preserve">Друк банерів для декорації VR та AR зон (віртуальної та доповненої реальності)на фестивалі 
100 кв.метрів по 200 грн метр=20000 грн
</v>
      </c>
      <c r="E61" s="453">
        <f>Витрати!J115</f>
        <v>20000</v>
      </c>
      <c r="F61" s="525"/>
      <c r="G61" s="525"/>
      <c r="H61" s="525"/>
      <c r="I61" s="525"/>
      <c r="J61" s="525"/>
      <c r="K61" s="525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3.5" customHeight="1">
      <c r="A62" s="449"/>
      <c r="B62" s="449"/>
      <c r="C62" s="449" t="str">
        <f>Витрати!B116</f>
        <v>з</v>
      </c>
      <c r="D62" s="452" t="str">
        <f>Витрати!C116</f>
        <v>Фотозона 3 на 4 м-2 шт (4000 грн)</v>
      </c>
      <c r="E62" s="453">
        <f>Витрати!J116</f>
        <v>4000</v>
      </c>
      <c r="F62" s="526"/>
      <c r="G62" s="526"/>
      <c r="H62" s="526"/>
      <c r="I62" s="526"/>
      <c r="J62" s="526"/>
      <c r="K62" s="526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ht="13.5" customHeight="1">
      <c r="A63" s="449"/>
      <c r="B63" s="449"/>
      <c r="C63" s="449" t="str">
        <f>Витрати!B117</f>
        <v>і</v>
      </c>
      <c r="D63" s="535" t="str">
        <f>Витрати!C117</f>
        <v xml:space="preserve">Футболки для волонтерів </v>
      </c>
      <c r="E63" s="527">
        <f>Витрати!J117</f>
        <v>36910</v>
      </c>
      <c r="F63" s="461" t="s">
        <v>439</v>
      </c>
      <c r="G63" s="464">
        <v>8160</v>
      </c>
      <c r="H63" s="461" t="s">
        <v>440</v>
      </c>
      <c r="I63" s="461" t="s">
        <v>441</v>
      </c>
      <c r="J63" s="453">
        <f>8160</f>
        <v>8160</v>
      </c>
      <c r="K63" s="461" t="s">
        <v>442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ht="13.5" customHeight="1">
      <c r="A64" s="449"/>
      <c r="B64" s="449"/>
      <c r="C64" s="449"/>
      <c r="D64" s="526"/>
      <c r="E64" s="526"/>
      <c r="F64" s="461" t="s">
        <v>443</v>
      </c>
      <c r="G64" s="464">
        <v>28750</v>
      </c>
      <c r="H64" s="461" t="s">
        <v>444</v>
      </c>
      <c r="I64" s="461" t="s">
        <v>445</v>
      </c>
      <c r="J64" s="464">
        <v>28750</v>
      </c>
      <c r="K64" s="461" t="s">
        <v>446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ht="13.5" customHeight="1">
      <c r="A65" s="449"/>
      <c r="B65" s="449"/>
      <c r="C65" s="449" t="str">
        <f>Витрати!B119</f>
        <v>9</v>
      </c>
      <c r="D65" s="452" t="str">
        <f>Витрати!C119</f>
        <v>Послуги з просування</v>
      </c>
      <c r="E65" s="453"/>
      <c r="F65" s="450"/>
      <c r="G65" s="453"/>
      <c r="H65" s="450"/>
      <c r="I65" s="450"/>
      <c r="J65" s="453"/>
      <c r="K65" s="450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ht="13.5" customHeight="1">
      <c r="A66" s="449"/>
      <c r="B66" s="449"/>
      <c r="C66" s="449" t="str">
        <f>Витрати!B120</f>
        <v>а</v>
      </c>
      <c r="D66" s="452" t="str">
        <f>Витрати!C120</f>
        <v>фото-, відеофіксація ФОП Кохан О.В.</v>
      </c>
      <c r="E66" s="453">
        <f>Витрати!J120</f>
        <v>75000</v>
      </c>
      <c r="F66" s="450" t="s">
        <v>447</v>
      </c>
      <c r="G66" s="464">
        <v>75000</v>
      </c>
      <c r="H66" s="450" t="s">
        <v>448</v>
      </c>
      <c r="I66" s="461" t="s">
        <v>347</v>
      </c>
      <c r="J66" s="453">
        <f>30000+20000</f>
        <v>50000</v>
      </c>
      <c r="K66" s="461" t="s">
        <v>449</v>
      </c>
      <c r="L66" s="52"/>
      <c r="M66" s="3">
        <f t="shared" ref="M66:M74" si="6">E66-J66</f>
        <v>25000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ht="13.5" customHeight="1">
      <c r="A67" s="449"/>
      <c r="B67" s="449"/>
      <c r="C67" s="449" t="str">
        <f>Витрати!B121</f>
        <v>б</v>
      </c>
      <c r="D67" s="452" t="str">
        <f>Витрати!C121</f>
        <v>відео зйомка всіх майданчиків фестивалю(5 шт) та забезпечення онлайн трансляції з почерговим включенням всіх міст учасників проекту. 3 дні</v>
      </c>
      <c r="E67" s="453">
        <f>Витрати!J121</f>
        <v>80000</v>
      </c>
      <c r="F67" s="461" t="s">
        <v>450</v>
      </c>
      <c r="G67" s="464">
        <v>80000</v>
      </c>
      <c r="H67" s="461" t="s">
        <v>451</v>
      </c>
      <c r="I67" s="461" t="s">
        <v>347</v>
      </c>
      <c r="J67" s="464">
        <v>50000</v>
      </c>
      <c r="K67" s="461" t="s">
        <v>452</v>
      </c>
      <c r="L67" s="52"/>
      <c r="M67" s="3">
        <f t="shared" si="6"/>
        <v>30000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13.5" customHeight="1">
      <c r="A68" s="449"/>
      <c r="B68" s="449"/>
      <c r="C68" s="449" t="str">
        <f>Витрати!B122</f>
        <v>в</v>
      </c>
      <c r="D68" s="452" t="str">
        <f>Витрати!C122</f>
        <v>фото-, відеофіксація ФОП Бабій В.І.</v>
      </c>
      <c r="E68" s="453">
        <f>Витрати!J122</f>
        <v>104000</v>
      </c>
      <c r="F68" s="461" t="s">
        <v>453</v>
      </c>
      <c r="G68" s="464">
        <v>104000</v>
      </c>
      <c r="H68" s="461" t="s">
        <v>454</v>
      </c>
      <c r="I68" s="461" t="s">
        <v>347</v>
      </c>
      <c r="J68" s="453">
        <f>57000</f>
        <v>57000</v>
      </c>
      <c r="K68" s="461" t="s">
        <v>455</v>
      </c>
      <c r="L68" s="52"/>
      <c r="M68" s="3">
        <f t="shared" si="6"/>
        <v>47000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3.5" customHeight="1">
      <c r="A69" s="449"/>
      <c r="B69" s="449"/>
      <c r="C69" s="449" t="str">
        <f>Витрати!B123</f>
        <v>г</v>
      </c>
      <c r="D69" s="452" t="str">
        <f>Витрати!C123</f>
        <v>SMM, SO (SEO) ФОП Пархоменко О.С.</v>
      </c>
      <c r="E69" s="453">
        <f>Витрати!J123</f>
        <v>80000</v>
      </c>
      <c r="F69" s="461" t="s">
        <v>456</v>
      </c>
      <c r="G69" s="464">
        <v>80000</v>
      </c>
      <c r="H69" s="461" t="s">
        <v>457</v>
      </c>
      <c r="I69" s="461" t="s">
        <v>347</v>
      </c>
      <c r="J69" s="464">
        <f>30000+30000+20000</f>
        <v>80000</v>
      </c>
      <c r="K69" s="461" t="s">
        <v>458</v>
      </c>
      <c r="L69" s="52"/>
      <c r="M69" s="3">
        <f t="shared" si="6"/>
        <v>0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45.75" customHeight="1">
      <c r="A70" s="449"/>
      <c r="B70" s="449"/>
      <c r="C70" s="449" t="str">
        <f>Витрати!B124</f>
        <v>д</v>
      </c>
      <c r="D70" s="452" t="str">
        <f>Витрати!C124</f>
        <v>Документальний відеофільм про онлайн фестиваль</v>
      </c>
      <c r="E70" s="453">
        <f>Витрати!J124</f>
        <v>45000</v>
      </c>
      <c r="F70" s="461" t="s">
        <v>459</v>
      </c>
      <c r="G70" s="464">
        <v>45000</v>
      </c>
      <c r="H70" s="461" t="s">
        <v>460</v>
      </c>
      <c r="I70" s="461" t="s">
        <v>347</v>
      </c>
      <c r="J70" s="453"/>
      <c r="K70" s="450"/>
      <c r="L70" s="52"/>
      <c r="M70" s="3">
        <f t="shared" si="6"/>
        <v>45000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ht="13.5" customHeight="1">
      <c r="A71" s="449"/>
      <c r="B71" s="449"/>
      <c r="C71" s="449" t="str">
        <f>Витрати!B134</f>
        <v>12</v>
      </c>
      <c r="D71" s="452" t="str">
        <f>Витрати!C134</f>
        <v>Послуги з перекладу</v>
      </c>
      <c r="E71" s="453"/>
      <c r="F71" s="450"/>
      <c r="G71" s="453"/>
      <c r="H71" s="450"/>
      <c r="I71" s="450"/>
      <c r="J71" s="453"/>
      <c r="K71" s="450"/>
      <c r="L71" s="52"/>
      <c r="M71" s="3">
        <f t="shared" si="6"/>
        <v>0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ht="13.5" customHeight="1">
      <c r="A72" s="449"/>
      <c r="B72" s="449"/>
      <c r="C72" s="449" t="s">
        <v>119</v>
      </c>
      <c r="D72" s="452" t="str">
        <f>Витрати!C136</f>
        <v xml:space="preserve">Переклад англ. мова брошура </v>
      </c>
      <c r="E72" s="453">
        <f>Витрати!J136</f>
        <v>1000</v>
      </c>
      <c r="F72" s="461" t="s">
        <v>461</v>
      </c>
      <c r="G72" s="464">
        <v>1000</v>
      </c>
      <c r="H72" s="461" t="s">
        <v>462</v>
      </c>
      <c r="I72" s="461" t="s">
        <v>463</v>
      </c>
      <c r="J72" s="464">
        <v>1000</v>
      </c>
      <c r="K72" s="461" t="s">
        <v>464</v>
      </c>
      <c r="L72" s="52"/>
      <c r="M72" s="3">
        <f t="shared" si="6"/>
        <v>0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ht="13.5" customHeight="1">
      <c r="A73" s="449"/>
      <c r="B73" s="450"/>
      <c r="C73" s="451" t="str">
        <f>Витрати!B139</f>
        <v>13</v>
      </c>
      <c r="D73" s="452" t="str">
        <f>Витрати!C139</f>
        <v>Адміністративні витрати</v>
      </c>
      <c r="E73" s="450"/>
      <c r="F73" s="450"/>
      <c r="G73" s="453"/>
      <c r="H73" s="450"/>
      <c r="I73" s="450"/>
      <c r="J73" s="453"/>
      <c r="K73" s="450"/>
      <c r="L73" s="52"/>
      <c r="M73" s="3">
        <f t="shared" si="6"/>
        <v>0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ht="13.5" customHeight="1">
      <c r="A74" s="449"/>
      <c r="B74" s="450"/>
      <c r="C74" s="465" t="str">
        <f>Витрати!B142</f>
        <v>в</v>
      </c>
      <c r="D74" s="452" t="str">
        <f>Витрати!C142</f>
        <v>Аудиторські послуги</v>
      </c>
      <c r="E74" s="453">
        <f>Витрати!J142</f>
        <v>60000</v>
      </c>
      <c r="F74" s="461" t="s">
        <v>465</v>
      </c>
      <c r="G74" s="464">
        <v>60000</v>
      </c>
      <c r="H74" s="461" t="s">
        <v>466</v>
      </c>
      <c r="I74" s="461" t="s">
        <v>467</v>
      </c>
      <c r="J74" s="464">
        <v>15000</v>
      </c>
      <c r="K74" s="466" t="s">
        <v>468</v>
      </c>
      <c r="L74" s="52"/>
      <c r="M74" s="3">
        <f t="shared" si="6"/>
        <v>45000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ht="13.5" customHeight="1">
      <c r="A75" s="449"/>
      <c r="B75" s="450"/>
      <c r="C75" s="451" t="str">
        <f>Витрати!B160</f>
        <v>14.4</v>
      </c>
      <c r="D75" s="452" t="str">
        <f>Витрати!C160</f>
        <v>Інші прямі витрати</v>
      </c>
      <c r="E75" s="453"/>
      <c r="F75" s="450"/>
      <c r="G75" s="453"/>
      <c r="H75" s="450"/>
      <c r="I75" s="450"/>
      <c r="J75" s="453"/>
      <c r="K75" s="450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46.5" customHeight="1">
      <c r="A76" s="449"/>
      <c r="B76" s="450"/>
      <c r="C76" s="451" t="str">
        <f>Витрати!B161</f>
        <v>а</v>
      </c>
      <c r="D76" s="452" t="str">
        <f>Витрати!C161</f>
        <v>Канцелярія</v>
      </c>
      <c r="E76" s="453">
        <f>Витрати!J161</f>
        <v>14750</v>
      </c>
      <c r="F76" s="461" t="s">
        <v>469</v>
      </c>
      <c r="G76" s="464">
        <v>14750</v>
      </c>
      <c r="H76" s="461" t="s">
        <v>470</v>
      </c>
      <c r="I76" s="461" t="s">
        <v>471</v>
      </c>
      <c r="J76" s="453"/>
      <c r="K76" s="450"/>
      <c r="L76" s="52"/>
      <c r="M76" s="3">
        <f t="shared" ref="M76:M82" si="7">E76-J76</f>
        <v>14750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ht="33" customHeight="1">
      <c r="A77" s="449"/>
      <c r="B77" s="450"/>
      <c r="C77" s="451" t="str">
        <f>Витрати!B162</f>
        <v>б</v>
      </c>
      <c r="D77" s="452" t="str">
        <f>Витрати!C162</f>
        <v xml:space="preserve">Пасажирські автоперевезеня за  маршрутами
</v>
      </c>
      <c r="E77" s="453">
        <f>Витрати!J162</f>
        <v>55000</v>
      </c>
      <c r="F77" s="461" t="s">
        <v>472</v>
      </c>
      <c r="G77" s="464">
        <v>55000</v>
      </c>
      <c r="H77" s="461" t="s">
        <v>473</v>
      </c>
      <c r="I77" s="461" t="s">
        <v>474</v>
      </c>
      <c r="J77" s="453">
        <f>30000+25000</f>
        <v>55000</v>
      </c>
      <c r="K77" s="461" t="s">
        <v>475</v>
      </c>
      <c r="L77" s="52"/>
      <c r="M77" s="3">
        <f t="shared" si="7"/>
        <v>0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ht="13.5" customHeight="1">
      <c r="A78" s="449"/>
      <c r="B78" s="450"/>
      <c r="C78" s="451" t="str">
        <f>Витрати!B163</f>
        <v>в</v>
      </c>
      <c r="D78" s="452" t="str">
        <f>Витрати!C163</f>
        <v xml:space="preserve">Пасажирські автоперевезеня по місту
</v>
      </c>
      <c r="E78" s="453">
        <f>Витрати!J163</f>
        <v>16000</v>
      </c>
      <c r="F78" s="461" t="s">
        <v>476</v>
      </c>
      <c r="G78" s="464">
        <v>16000</v>
      </c>
      <c r="H78" s="461" t="s">
        <v>477</v>
      </c>
      <c r="I78" s="461" t="s">
        <v>478</v>
      </c>
      <c r="J78" s="464">
        <v>16000</v>
      </c>
      <c r="K78" s="461" t="s">
        <v>479</v>
      </c>
      <c r="L78" s="52"/>
      <c r="M78" s="3">
        <f t="shared" si="7"/>
        <v>0</v>
      </c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ht="13.5" customHeight="1">
      <c r="A79" s="449"/>
      <c r="B79" s="450"/>
      <c r="C79" s="451" t="str">
        <f>Витрати!B165</f>
        <v>д</v>
      </c>
      <c r="D79" s="452" t="str">
        <f>Витрати!C165</f>
        <v xml:space="preserve">Маски для учасників події
</v>
      </c>
      <c r="E79" s="453">
        <f>Витрати!J165</f>
        <v>20000</v>
      </c>
      <c r="F79" s="461" t="s">
        <v>480</v>
      </c>
      <c r="G79" s="464">
        <v>20000</v>
      </c>
      <c r="H79" s="461" t="s">
        <v>481</v>
      </c>
      <c r="I79" s="461" t="s">
        <v>482</v>
      </c>
      <c r="J79" s="467">
        <v>5000</v>
      </c>
      <c r="K79" s="461" t="s">
        <v>483</v>
      </c>
      <c r="L79" s="52"/>
      <c r="M79" s="3">
        <f t="shared" si="7"/>
        <v>15000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ht="13.5" customHeight="1">
      <c r="A80" s="449"/>
      <c r="B80" s="450"/>
      <c r="C80" s="451" t="str">
        <f>Витрати!B166</f>
        <v>е</v>
      </c>
      <c r="D80" s="452" t="str">
        <f>Витрати!C166</f>
        <v>Стерео-окуляри 3D (анагліфні) картон білий, червоно-сині для учасників 1000 шт по 10 грн=10.000 грн</v>
      </c>
      <c r="E80" s="453">
        <f>Витрати!J166</f>
        <v>10000</v>
      </c>
      <c r="F80" s="461" t="s">
        <v>484</v>
      </c>
      <c r="G80" s="464">
        <v>10000</v>
      </c>
      <c r="H80" s="461" t="s">
        <v>485</v>
      </c>
      <c r="I80" s="461" t="s">
        <v>486</v>
      </c>
      <c r="J80" s="453"/>
      <c r="K80" s="450"/>
      <c r="L80" s="52"/>
      <c r="M80" s="3">
        <f t="shared" si="7"/>
        <v>10000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ht="13.5" customHeight="1">
      <c r="A81" s="449"/>
      <c r="B81" s="450"/>
      <c r="C81" s="451" t="str">
        <f>Витрати!B167</f>
        <v>ж</v>
      </c>
      <c r="D81" s="452" t="str">
        <f>Витрати!C167</f>
        <v>Антисептик 1000 флаконов (100 млл) по 30 грн=30.000 грн</v>
      </c>
      <c r="E81" s="453">
        <f>Витрати!J167</f>
        <v>30000</v>
      </c>
      <c r="F81" s="461" t="s">
        <v>487</v>
      </c>
      <c r="G81" s="464">
        <v>30000</v>
      </c>
      <c r="H81" s="461" t="s">
        <v>488</v>
      </c>
      <c r="I81" s="461" t="s">
        <v>489</v>
      </c>
      <c r="J81" s="453">
        <f>30000</f>
        <v>30000</v>
      </c>
      <c r="K81" s="461" t="s">
        <v>490</v>
      </c>
      <c r="L81" s="52"/>
      <c r="M81" s="3">
        <f t="shared" si="7"/>
        <v>0</v>
      </c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ht="13.5" customHeight="1">
      <c r="A82" s="449"/>
      <c r="B82" s="450"/>
      <c r="C82" s="451" t="str">
        <f>Витрати!B168</f>
        <v>з</v>
      </c>
      <c r="D82" s="452" t="str">
        <f>Витрати!C168</f>
        <v xml:space="preserve">
Розробка мобільної фестивальної онлайн платформи для ноутбуків та планшетів з підтримкою
мобільної версії. ( ”RespublicaАватар” )
</v>
      </c>
      <c r="E82" s="453">
        <f>Витрати!J168</f>
        <v>90000</v>
      </c>
      <c r="F82" s="461" t="s">
        <v>491</v>
      </c>
      <c r="G82" s="464">
        <v>90000</v>
      </c>
      <c r="H82" s="461" t="s">
        <v>492</v>
      </c>
      <c r="I82" s="461" t="s">
        <v>493</v>
      </c>
      <c r="J82" s="453">
        <f>30000+50000+10000</f>
        <v>90000</v>
      </c>
      <c r="K82" s="461" t="s">
        <v>494</v>
      </c>
      <c r="L82" s="52"/>
      <c r="M82" s="3">
        <f t="shared" si="7"/>
        <v>0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ht="13.5" customHeight="1">
      <c r="A83" s="449"/>
      <c r="B83" s="450"/>
      <c r="C83" s="451" t="str">
        <f>Витрати!B169</f>
        <v>і</v>
      </c>
      <c r="D83" s="452" t="str">
        <f>Витрати!C169</f>
        <v>Діджиталізація фестивалю, створення VR, ar об’єктів на території Старої фортеці, генеративна графіка</v>
      </c>
      <c r="E83" s="453">
        <f>Витрати!J169</f>
        <v>60000</v>
      </c>
      <c r="F83" s="524" t="s">
        <v>495</v>
      </c>
      <c r="G83" s="524">
        <v>165000</v>
      </c>
      <c r="H83" s="524" t="s">
        <v>496</v>
      </c>
      <c r="I83" s="524" t="s">
        <v>403</v>
      </c>
      <c r="J83" s="527">
        <f>30000+30000+30000+30000</f>
        <v>120000</v>
      </c>
      <c r="K83" s="524" t="s">
        <v>497</v>
      </c>
      <c r="L83" s="52"/>
      <c r="M83" s="3">
        <f>E83+E84+E85-J83</f>
        <v>45000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ht="13.5" customHeight="1">
      <c r="A84" s="449"/>
      <c r="B84" s="450"/>
      <c r="C84" s="451" t="str">
        <f>Витрати!B170</f>
        <v>к</v>
      </c>
      <c r="D84" s="452" t="str">
        <f>Витрати!C170</f>
        <v xml:space="preserve">Віджеінг, створення візуальних ефектів, під музику, в реальному часі , 2 сцени 2 дні </v>
      </c>
      <c r="E84" s="453">
        <f>Витрати!J170</f>
        <v>45000</v>
      </c>
      <c r="F84" s="525"/>
      <c r="G84" s="525"/>
      <c r="H84" s="525"/>
      <c r="I84" s="525"/>
      <c r="J84" s="525"/>
      <c r="K84" s="525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ht="13.5" customHeight="1">
      <c r="A85" s="449"/>
      <c r="B85" s="450"/>
      <c r="C85" s="451" t="str">
        <f>Витрати!B171</f>
        <v>л</v>
      </c>
      <c r="D85" s="452" t="str">
        <f>Витрати!C171</f>
        <v xml:space="preserve">Сканування одної із веж Старої фортеці та 3D мапінг об’єкту </v>
      </c>
      <c r="E85" s="453">
        <f>Витрати!J171</f>
        <v>60000</v>
      </c>
      <c r="F85" s="526"/>
      <c r="G85" s="526"/>
      <c r="H85" s="526"/>
      <c r="I85" s="526"/>
      <c r="J85" s="526"/>
      <c r="K85" s="526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ht="13.5" customHeight="1">
      <c r="A86" s="449"/>
      <c r="B86" s="450"/>
      <c r="C86" s="451" t="str">
        <f>Витрати!B172</f>
        <v>м</v>
      </c>
      <c r="D86" s="452" t="str">
        <f>Витрати!C172</f>
        <v>Розміщення аудіороликів на радіо FM (RadioRoks(Хмельницький), Люкс FM(Хмельницький),Арістократи, Львівська Хвиля) 8 виходів на день 3 місяці=30.000</v>
      </c>
      <c r="E86" s="453">
        <f>Витрати!J172</f>
        <v>20000</v>
      </c>
      <c r="F86" s="461" t="s">
        <v>498</v>
      </c>
      <c r="G86" s="464">
        <v>20000</v>
      </c>
      <c r="H86" s="461" t="s">
        <v>499</v>
      </c>
      <c r="I86" s="461" t="s">
        <v>500</v>
      </c>
      <c r="J86" s="453">
        <f>20000</f>
        <v>20000</v>
      </c>
      <c r="K86" s="461" t="s">
        <v>501</v>
      </c>
      <c r="L86" s="52"/>
      <c r="M86" s="3">
        <f t="shared" ref="M86:M90" si="8">E86-J86</f>
        <v>0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ht="13.5" customHeight="1">
      <c r="A87" s="449"/>
      <c r="B87" s="450"/>
      <c r="C87" s="451" t="str">
        <f>Витрати!B173</f>
        <v>н</v>
      </c>
      <c r="D87" s="452" t="str">
        <f>Витрати!C173</f>
        <v>Розміщення аудіоролика на місцевих радіо FM (28 днів, 8 виходів на день)-7000 грн</v>
      </c>
      <c r="E87" s="453">
        <f>Витрати!J173</f>
        <v>14000</v>
      </c>
      <c r="F87" s="461" t="s">
        <v>502</v>
      </c>
      <c r="G87" s="464">
        <v>14000</v>
      </c>
      <c r="H87" s="461" t="s">
        <v>503</v>
      </c>
      <c r="I87" s="461" t="s">
        <v>500</v>
      </c>
      <c r="J87" s="464">
        <v>14000</v>
      </c>
      <c r="K87" s="461" t="s">
        <v>504</v>
      </c>
      <c r="L87" s="52"/>
      <c r="M87" s="3">
        <f t="shared" si="8"/>
        <v>0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ht="13.5" customHeight="1">
      <c r="A88" s="449"/>
      <c r="B88" s="450"/>
      <c r="C88" s="451" t="str">
        <f>Витрати!B174</f>
        <v>о</v>
      </c>
      <c r="D88" s="452" t="str">
        <f>Витрати!C174</f>
        <v>Проживання 2 людини 20 діб</v>
      </c>
      <c r="E88" s="453">
        <f>Витрати!J174</f>
        <v>12000</v>
      </c>
      <c r="F88" s="461" t="s">
        <v>505</v>
      </c>
      <c r="G88" s="464">
        <v>12000</v>
      </c>
      <c r="H88" s="461" t="s">
        <v>506</v>
      </c>
      <c r="I88" s="461" t="s">
        <v>507</v>
      </c>
      <c r="J88" s="464">
        <v>12000</v>
      </c>
      <c r="K88" s="461" t="s">
        <v>508</v>
      </c>
      <c r="L88" s="52"/>
      <c r="M88" s="3">
        <f t="shared" si="8"/>
        <v>0</v>
      </c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ht="13.5" customHeight="1">
      <c r="A89" s="449"/>
      <c r="B89" s="450"/>
      <c r="C89" s="451" t="str">
        <f>Витрати!B175</f>
        <v>п</v>
      </c>
      <c r="D89" s="452" t="str">
        <f>Витрати!C175</f>
        <v>Розрахунково-касове обслуговування</v>
      </c>
      <c r="E89" s="453">
        <f>Витрати!J175</f>
        <v>1240.52</v>
      </c>
      <c r="F89" s="450"/>
      <c r="G89" s="464">
        <v>1240.52</v>
      </c>
      <c r="H89" s="450"/>
      <c r="I89" s="450"/>
      <c r="J89" s="453">
        <f>100+2+25.32+100+6+2+15.66+2+4+172.38+4+14+219.66+380.1+8+2+183.4</f>
        <v>1240.52</v>
      </c>
      <c r="K89" s="450" t="s">
        <v>509</v>
      </c>
      <c r="L89" s="52"/>
      <c r="M89" s="3">
        <f t="shared" si="8"/>
        <v>0</v>
      </c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ht="13.5" customHeight="1">
      <c r="A90" s="449"/>
      <c r="B90" s="450"/>
      <c r="C90" s="451" t="str">
        <f>Витрати!B176</f>
        <v>р</v>
      </c>
      <c r="D90" s="535" t="str">
        <f>Витрати!C176</f>
        <v>Проживання 50 людей 3 дн.</v>
      </c>
      <c r="E90" s="527">
        <f>Витрати!J176</f>
        <v>52500</v>
      </c>
      <c r="F90" s="461" t="s">
        <v>505</v>
      </c>
      <c r="G90" s="464">
        <v>11200</v>
      </c>
      <c r="H90" s="461" t="s">
        <v>506</v>
      </c>
      <c r="I90" s="461" t="s">
        <v>507</v>
      </c>
      <c r="J90" s="464">
        <v>11200</v>
      </c>
      <c r="K90" s="461" t="s">
        <v>508</v>
      </c>
      <c r="L90" s="52"/>
      <c r="M90" s="3">
        <f t="shared" si="8"/>
        <v>41300</v>
      </c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 ht="13.5" customHeight="1">
      <c r="A91" s="449"/>
      <c r="B91" s="450"/>
      <c r="C91" s="450"/>
      <c r="D91" s="525"/>
      <c r="E91" s="525"/>
      <c r="F91" s="461" t="s">
        <v>510</v>
      </c>
      <c r="G91" s="464">
        <v>15450</v>
      </c>
      <c r="H91" s="461" t="s">
        <v>511</v>
      </c>
      <c r="I91" s="461" t="s">
        <v>411</v>
      </c>
      <c r="J91" s="464"/>
      <c r="K91" s="461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 ht="13.5" customHeight="1">
      <c r="A92" s="449"/>
      <c r="B92" s="450"/>
      <c r="C92" s="450"/>
      <c r="D92" s="526"/>
      <c r="E92" s="526"/>
      <c r="F92" s="461" t="s">
        <v>512</v>
      </c>
      <c r="G92" s="464">
        <v>25850</v>
      </c>
      <c r="H92" s="461" t="s">
        <v>513</v>
      </c>
      <c r="I92" s="461" t="s">
        <v>514</v>
      </c>
      <c r="J92" s="464">
        <v>25850</v>
      </c>
      <c r="K92" s="461" t="s">
        <v>515</v>
      </c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ht="13.5" customHeight="1">
      <c r="A93" s="449"/>
      <c r="B93" s="450"/>
      <c r="C93" s="451" t="str">
        <f>Витрати!B177</f>
        <v>с</v>
      </c>
      <c r="D93" s="452" t="str">
        <f>Витрати!C177</f>
        <v>Гонорари артистам</v>
      </c>
      <c r="E93" s="453">
        <f>Витрати!J177</f>
        <v>0</v>
      </c>
      <c r="F93" s="450"/>
      <c r="G93" s="453"/>
      <c r="H93" s="450"/>
      <c r="I93" s="450"/>
      <c r="J93" s="453"/>
      <c r="K93" s="450"/>
      <c r="L93" s="52"/>
      <c r="M93" s="3">
        <f t="shared" ref="M93:M95" si="9">E93-J93</f>
        <v>0</v>
      </c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 ht="13.5" customHeight="1">
      <c r="A94" s="449"/>
      <c r="B94" s="450"/>
      <c r="C94" s="451" t="str">
        <f>Витрати!B178</f>
        <v>т</v>
      </c>
      <c r="D94" s="452" t="str">
        <f>Витрати!C178</f>
        <v>Оплата за електорєнергію</v>
      </c>
      <c r="E94" s="453">
        <f>Витрати!J178</f>
        <v>15000</v>
      </c>
      <c r="F94" s="461" t="s">
        <v>516</v>
      </c>
      <c r="G94" s="464">
        <v>15000</v>
      </c>
      <c r="H94" s="461" t="s">
        <v>381</v>
      </c>
      <c r="I94" s="461" t="s">
        <v>382</v>
      </c>
      <c r="J94" s="464">
        <v>15000</v>
      </c>
      <c r="K94" s="463" t="s">
        <v>383</v>
      </c>
      <c r="L94" s="52"/>
      <c r="M94" s="3">
        <f t="shared" si="9"/>
        <v>0</v>
      </c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ht="13.5" customHeight="1">
      <c r="A95" s="449"/>
      <c r="B95" s="450"/>
      <c r="C95" s="451" t="str">
        <f>Витрати!B179</f>
        <v>у</v>
      </c>
      <c r="D95" s="452" t="str">
        <f>Витрати!C179</f>
        <v>Вивіз сміття</v>
      </c>
      <c r="E95" s="453">
        <f>Витрати!J179</f>
        <v>0</v>
      </c>
      <c r="F95" s="450"/>
      <c r="G95" s="453"/>
      <c r="H95" s="450"/>
      <c r="I95" s="450"/>
      <c r="J95" s="453"/>
      <c r="K95" s="450"/>
      <c r="L95" s="52"/>
      <c r="M95" s="3">
        <f t="shared" si="9"/>
        <v>0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ht="13.5" customHeight="1">
      <c r="A96" s="449"/>
      <c r="B96" s="450"/>
      <c r="C96" s="451" t="str">
        <f>Витрати!B180</f>
        <v>ф</v>
      </c>
      <c r="D96" s="452" t="str">
        <f>Витрати!C180</f>
        <v>Прибирання території</v>
      </c>
      <c r="E96" s="453">
        <f>Витрати!J180</f>
        <v>10000</v>
      </c>
      <c r="F96" s="461" t="s">
        <v>517</v>
      </c>
      <c r="G96" s="464">
        <v>10000</v>
      </c>
      <c r="H96" s="461" t="s">
        <v>518</v>
      </c>
      <c r="I96" s="461" t="s">
        <v>519</v>
      </c>
      <c r="J96" s="453"/>
      <c r="K96" s="450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 ht="13.5" customHeight="1">
      <c r="A97" s="449"/>
      <c r="B97" s="450"/>
      <c r="C97" s="451" t="str">
        <f>Витрати!B181</f>
        <v>х</v>
      </c>
      <c r="D97" s="452" t="str">
        <f>Витрати!C181</f>
        <v xml:space="preserve">Спецпроект  ФОП Борисюк Богдан Тарасович
надання послуг  технічного забезпечення з організації онлайн концертів в 10 містах партнерах проекту </v>
      </c>
      <c r="E97" s="453">
        <f>Витрати!J181</f>
        <v>150000</v>
      </c>
      <c r="F97" s="461" t="s">
        <v>520</v>
      </c>
      <c r="G97" s="464">
        <v>150000</v>
      </c>
      <c r="H97" s="461" t="s">
        <v>521</v>
      </c>
      <c r="I97" s="461" t="s">
        <v>522</v>
      </c>
      <c r="J97" s="453">
        <f>15000+50000+35000</f>
        <v>100000</v>
      </c>
      <c r="K97" s="461" t="s">
        <v>523</v>
      </c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 ht="13.5" customHeight="1">
      <c r="A98" s="449"/>
      <c r="B98" s="468"/>
      <c r="C98" s="537" t="s">
        <v>524</v>
      </c>
      <c r="D98" s="522"/>
      <c r="E98" s="453">
        <f>Витрати!J183</f>
        <v>3000483.61</v>
      </c>
      <c r="F98" s="453">
        <f t="shared" ref="F98:G98" si="10">SUM(F11:F97)</f>
        <v>0</v>
      </c>
      <c r="G98" s="453">
        <f t="shared" si="10"/>
        <v>3000483.61</v>
      </c>
      <c r="H98" s="453"/>
      <c r="I98" s="453">
        <f t="shared" ref="I98:M98" si="11">SUM(I11:I97)</f>
        <v>0</v>
      </c>
      <c r="J98" s="453">
        <f t="shared" si="11"/>
        <v>2361254.5000000005</v>
      </c>
      <c r="K98" s="453">
        <f t="shared" si="11"/>
        <v>0</v>
      </c>
      <c r="L98" s="453">
        <f t="shared" si="11"/>
        <v>0</v>
      </c>
      <c r="M98" s="453">
        <f t="shared" si="11"/>
        <v>605079.11</v>
      </c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 ht="13.5" customHeight="1">
      <c r="A99" s="440"/>
      <c r="B99" s="440"/>
      <c r="C99" s="440"/>
      <c r="D99" s="440"/>
      <c r="E99" s="3"/>
      <c r="F99" s="440"/>
      <c r="G99" s="3"/>
      <c r="H99" s="440"/>
      <c r="I99" s="440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ht="13.5" customHeight="1">
      <c r="A100" s="18"/>
      <c r="B100" s="445"/>
      <c r="C100" s="531" t="s">
        <v>525</v>
      </c>
      <c r="D100" s="522"/>
      <c r="E100" s="523"/>
      <c r="F100" s="521" t="s">
        <v>334</v>
      </c>
      <c r="G100" s="522"/>
      <c r="H100" s="522"/>
      <c r="I100" s="522"/>
      <c r="J100" s="522"/>
      <c r="K100" s="523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ht="13.5" customHeight="1">
      <c r="A101" s="446" t="s">
        <v>335</v>
      </c>
      <c r="B101" s="446"/>
      <c r="C101" s="446" t="s">
        <v>336</v>
      </c>
      <c r="D101" s="446" t="s">
        <v>53</v>
      </c>
      <c r="E101" s="447" t="s">
        <v>337</v>
      </c>
      <c r="F101" s="446" t="s">
        <v>338</v>
      </c>
      <c r="G101" s="447" t="s">
        <v>337</v>
      </c>
      <c r="H101" s="446" t="s">
        <v>339</v>
      </c>
      <c r="I101" s="446" t="s">
        <v>340</v>
      </c>
      <c r="J101" s="446" t="s">
        <v>341</v>
      </c>
      <c r="K101" s="446" t="s">
        <v>342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ht="13.5" customHeight="1">
      <c r="A102" s="449"/>
      <c r="B102" s="449"/>
      <c r="C102" s="449" t="s">
        <v>111</v>
      </c>
      <c r="D102" s="450"/>
      <c r="E102" s="453"/>
      <c r="F102" s="450"/>
      <c r="G102" s="453"/>
      <c r="H102" s="450"/>
      <c r="I102" s="450"/>
      <c r="J102" s="453"/>
      <c r="K102" s="450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spans="1:27" ht="13.5" customHeight="1">
      <c r="A103" s="449"/>
      <c r="B103" s="449"/>
      <c r="C103" s="449" t="s">
        <v>141</v>
      </c>
      <c r="D103" s="450"/>
      <c r="E103" s="453"/>
      <c r="F103" s="450"/>
      <c r="G103" s="453"/>
      <c r="H103" s="450"/>
      <c r="I103" s="450"/>
      <c r="J103" s="453"/>
      <c r="K103" s="450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1:27" ht="13.5" customHeight="1">
      <c r="A104" s="449"/>
      <c r="B104" s="449"/>
      <c r="C104" s="449" t="s">
        <v>526</v>
      </c>
      <c r="D104" s="450"/>
      <c r="E104" s="453"/>
      <c r="F104" s="450"/>
      <c r="G104" s="453"/>
      <c r="H104" s="450"/>
      <c r="I104" s="450"/>
      <c r="J104" s="453"/>
      <c r="K104" s="450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05" spans="1:27" ht="13.5" customHeight="1">
      <c r="A105" s="449"/>
      <c r="B105" s="449"/>
      <c r="C105" s="449" t="s">
        <v>146</v>
      </c>
      <c r="D105" s="450"/>
      <c r="E105" s="453"/>
      <c r="F105" s="450"/>
      <c r="G105" s="453"/>
      <c r="H105" s="450"/>
      <c r="I105" s="450"/>
      <c r="J105" s="453"/>
      <c r="K105" s="450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</row>
    <row r="106" spans="1:27" ht="13.5" customHeight="1">
      <c r="A106" s="449"/>
      <c r="B106" s="449"/>
      <c r="C106" s="449" t="s">
        <v>159</v>
      </c>
      <c r="D106" s="450"/>
      <c r="E106" s="453"/>
      <c r="F106" s="450"/>
      <c r="G106" s="453"/>
      <c r="H106" s="450"/>
      <c r="I106" s="450"/>
      <c r="J106" s="453"/>
      <c r="K106" s="450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:27" ht="13.5" customHeight="1">
      <c r="A107" s="449"/>
      <c r="B107" s="449"/>
      <c r="C107" s="449"/>
      <c r="D107" s="450"/>
      <c r="E107" s="453"/>
      <c r="F107" s="450"/>
      <c r="G107" s="453"/>
      <c r="H107" s="450"/>
      <c r="I107" s="450"/>
      <c r="J107" s="453"/>
      <c r="K107" s="450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</row>
    <row r="108" spans="1:27" ht="13.5" customHeight="1">
      <c r="A108" s="469"/>
      <c r="B108" s="470"/>
      <c r="C108" s="537" t="s">
        <v>524</v>
      </c>
      <c r="D108" s="522"/>
      <c r="E108" s="471"/>
      <c r="F108" s="471"/>
      <c r="G108" s="471"/>
      <c r="H108" s="471"/>
      <c r="I108" s="471"/>
      <c r="J108" s="472"/>
      <c r="K108" s="47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440"/>
      <c r="B109" s="440"/>
      <c r="C109" s="440"/>
      <c r="D109" s="440"/>
      <c r="E109" s="3"/>
      <c r="F109" s="440"/>
      <c r="G109" s="3"/>
      <c r="H109" s="440"/>
      <c r="I109" s="440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</row>
    <row r="110" spans="1:27" ht="13.5" customHeight="1">
      <c r="A110" s="18"/>
      <c r="B110" s="445"/>
      <c r="C110" s="531" t="s">
        <v>527</v>
      </c>
      <c r="D110" s="522"/>
      <c r="E110" s="523"/>
      <c r="F110" s="521" t="s">
        <v>334</v>
      </c>
      <c r="G110" s="522"/>
      <c r="H110" s="522"/>
      <c r="I110" s="522"/>
      <c r="J110" s="522"/>
      <c r="K110" s="523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ht="13.5" customHeight="1">
      <c r="A111" s="446" t="s">
        <v>335</v>
      </c>
      <c r="B111" s="446"/>
      <c r="C111" s="446" t="s">
        <v>336</v>
      </c>
      <c r="D111" s="446" t="s">
        <v>53</v>
      </c>
      <c r="E111" s="447" t="s">
        <v>337</v>
      </c>
      <c r="F111" s="446" t="s">
        <v>338</v>
      </c>
      <c r="G111" s="447" t="s">
        <v>337</v>
      </c>
      <c r="H111" s="446" t="s">
        <v>339</v>
      </c>
      <c r="I111" s="446" t="s">
        <v>340</v>
      </c>
      <c r="J111" s="446" t="s">
        <v>341</v>
      </c>
      <c r="K111" s="446" t="s">
        <v>342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ht="13.5" customHeight="1">
      <c r="A112" s="449"/>
      <c r="B112" s="473"/>
      <c r="C112" s="473" t="s">
        <v>209</v>
      </c>
      <c r="D112" s="474" t="s">
        <v>214</v>
      </c>
      <c r="E112" s="464">
        <v>45000</v>
      </c>
      <c r="F112" s="461" t="s">
        <v>528</v>
      </c>
      <c r="G112" s="464">
        <v>45000</v>
      </c>
      <c r="H112" s="461" t="s">
        <v>529</v>
      </c>
      <c r="I112" s="461" t="s">
        <v>403</v>
      </c>
      <c r="J112" s="453"/>
      <c r="K112" s="450"/>
      <c r="L112" s="52"/>
      <c r="M112" s="3">
        <f>E112-J112</f>
        <v>45000</v>
      </c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</row>
    <row r="113" spans="1:27" ht="13.5" customHeight="1">
      <c r="A113" s="449"/>
      <c r="B113" s="473"/>
      <c r="C113" s="538" t="s">
        <v>287</v>
      </c>
      <c r="D113" s="524" t="s">
        <v>313</v>
      </c>
      <c r="E113" s="534">
        <v>215000</v>
      </c>
      <c r="F113" s="475" t="s">
        <v>530</v>
      </c>
      <c r="G113" s="464">
        <v>40000</v>
      </c>
      <c r="H113" s="461" t="s">
        <v>531</v>
      </c>
      <c r="I113" s="461" t="s">
        <v>532</v>
      </c>
      <c r="J113" s="464">
        <v>40000</v>
      </c>
      <c r="K113" s="461" t="s">
        <v>533</v>
      </c>
      <c r="L113" s="52"/>
      <c r="M113" s="3">
        <f>G113-J113</f>
        <v>0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</row>
    <row r="114" spans="1:27" ht="13.5" customHeight="1">
      <c r="A114" s="449"/>
      <c r="B114" s="473"/>
      <c r="C114" s="525"/>
      <c r="D114" s="525"/>
      <c r="E114" s="525"/>
      <c r="F114" s="461" t="s">
        <v>534</v>
      </c>
      <c r="G114" s="464">
        <v>170000</v>
      </c>
      <c r="H114" s="461" t="s">
        <v>535</v>
      </c>
      <c r="I114" s="461" t="s">
        <v>411</v>
      </c>
      <c r="J114" s="464">
        <v>80000</v>
      </c>
      <c r="K114" s="461" t="s">
        <v>536</v>
      </c>
      <c r="L114" s="8">
        <v>65000</v>
      </c>
      <c r="M114" s="3">
        <f>G114-J114-L114</f>
        <v>25000</v>
      </c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</row>
    <row r="115" spans="1:27" ht="13.5" customHeight="1">
      <c r="A115" s="449"/>
      <c r="B115" s="473"/>
      <c r="C115" s="526"/>
      <c r="D115" s="526"/>
      <c r="E115" s="526"/>
      <c r="F115" s="461" t="s">
        <v>537</v>
      </c>
      <c r="G115" s="464">
        <v>5000</v>
      </c>
      <c r="H115" s="461" t="s">
        <v>538</v>
      </c>
      <c r="I115" s="461" t="s">
        <v>411</v>
      </c>
      <c r="J115" s="464">
        <v>5000</v>
      </c>
      <c r="K115" s="461" t="s">
        <v>539</v>
      </c>
      <c r="L115" s="52"/>
      <c r="M115" s="3">
        <f>G115-J115</f>
        <v>0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</row>
    <row r="116" spans="1:27" ht="13.5" customHeight="1">
      <c r="A116" s="449"/>
      <c r="B116" s="473"/>
      <c r="C116" s="473" t="s">
        <v>287</v>
      </c>
      <c r="D116" s="461" t="s">
        <v>540</v>
      </c>
      <c r="E116" s="464">
        <v>30000</v>
      </c>
      <c r="F116" s="450" t="str">
        <f>F82</f>
        <v>ПРОДУН I.Ю. ФОП
3019021271</v>
      </c>
      <c r="G116" s="461">
        <v>30000</v>
      </c>
      <c r="H116" s="450" t="str">
        <f t="shared" ref="H116:I116" si="12">H82</f>
        <v>дог AZ2020\08 04.08.20</v>
      </c>
      <c r="I116" s="450" t="str">
        <f t="shared" si="12"/>
        <v>акт№АZ2020|08-02|19/08/20</v>
      </c>
      <c r="J116" s="453"/>
      <c r="K116" s="450"/>
      <c r="L116" s="52"/>
      <c r="M116" s="3">
        <f>E116-J116</f>
        <v>30000</v>
      </c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</row>
    <row r="117" spans="1:27" ht="13.5" customHeight="1">
      <c r="A117" s="449"/>
      <c r="B117" s="449"/>
      <c r="C117" s="449"/>
      <c r="D117" s="450"/>
      <c r="E117" s="453"/>
      <c r="F117" s="450"/>
      <c r="G117" s="453"/>
      <c r="H117" s="450"/>
      <c r="I117" s="450"/>
      <c r="J117" s="453"/>
      <c r="K117" s="450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</row>
    <row r="118" spans="1:27" ht="13.5" customHeight="1">
      <c r="A118" s="469"/>
      <c r="B118" s="470"/>
      <c r="C118" s="537" t="s">
        <v>524</v>
      </c>
      <c r="D118" s="522"/>
      <c r="E118" s="476">
        <f>E112+E113+E116</f>
        <v>290000</v>
      </c>
      <c r="F118" s="471"/>
      <c r="G118" s="476">
        <f>G116+G115+G114+G113+G112</f>
        <v>290000</v>
      </c>
      <c r="H118" s="471"/>
      <c r="I118" s="471"/>
      <c r="J118" s="476">
        <f>J116+J115+J114+J113+J112</f>
        <v>125000</v>
      </c>
      <c r="K118" s="471"/>
      <c r="L118" s="1"/>
      <c r="M118" s="477">
        <f>G118-J118</f>
        <v>165000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440"/>
      <c r="B119" s="440"/>
      <c r="C119" s="440"/>
      <c r="D119" s="440"/>
      <c r="E119" s="3"/>
      <c r="F119" s="440"/>
      <c r="G119" s="3"/>
      <c r="H119" s="440"/>
      <c r="I119" s="440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  <row r="120" spans="1:27" ht="13.5" customHeight="1">
      <c r="A120" s="478"/>
      <c r="B120" s="478"/>
      <c r="C120" s="478" t="s">
        <v>541</v>
      </c>
      <c r="D120" s="478"/>
      <c r="E120" s="479"/>
      <c r="F120" s="478"/>
      <c r="G120" s="479"/>
      <c r="H120" s="478"/>
      <c r="I120" s="478"/>
      <c r="J120" s="478"/>
      <c r="K120" s="478"/>
      <c r="L120" s="478">
        <f>80+65</f>
        <v>145</v>
      </c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478"/>
      <c r="Y120" s="478"/>
      <c r="Z120" s="478"/>
      <c r="AA120" s="478"/>
    </row>
    <row r="121" spans="1:27" ht="13.5" customHeight="1">
      <c r="A121" s="440"/>
      <c r="B121" s="440"/>
      <c r="C121" s="440"/>
      <c r="D121" s="440"/>
      <c r="E121" s="3"/>
      <c r="F121" s="440"/>
      <c r="G121" s="3"/>
      <c r="H121" s="440"/>
      <c r="I121" s="440"/>
      <c r="J121" s="52"/>
      <c r="K121" s="52"/>
      <c r="L121" s="8">
        <f>170-L120</f>
        <v>25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</row>
    <row r="122" spans="1:27" ht="13.5" customHeight="1">
      <c r="A122" s="440"/>
      <c r="B122" s="440"/>
      <c r="C122" s="440"/>
      <c r="D122" s="440"/>
      <c r="E122" s="3"/>
      <c r="F122" s="440"/>
      <c r="G122" s="3"/>
      <c r="H122" s="440"/>
      <c r="I122" s="440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</row>
    <row r="123" spans="1:27" ht="13.5" customHeight="1">
      <c r="A123" s="440"/>
      <c r="B123" s="440"/>
      <c r="C123" s="440"/>
      <c r="D123" s="440"/>
      <c r="E123" s="3"/>
      <c r="F123" s="440"/>
      <c r="G123" s="3"/>
      <c r="H123" s="440"/>
      <c r="I123" s="440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</row>
    <row r="124" spans="1:27" ht="13.5" customHeight="1">
      <c r="A124" s="440"/>
      <c r="B124" s="440"/>
      <c r="C124" s="440"/>
      <c r="D124" s="440"/>
      <c r="E124" s="3"/>
      <c r="F124" s="440"/>
      <c r="G124" s="3"/>
      <c r="H124" s="440"/>
      <c r="I124" s="440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</row>
    <row r="125" spans="1:27" ht="13.5" customHeight="1">
      <c r="A125" s="440"/>
      <c r="B125" s="440"/>
      <c r="C125" s="440"/>
      <c r="D125" s="440"/>
      <c r="E125" s="3"/>
      <c r="F125" s="440"/>
      <c r="G125" s="3"/>
      <c r="H125" s="440"/>
      <c r="I125" s="440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</row>
    <row r="126" spans="1:27" ht="13.5" customHeight="1">
      <c r="A126" s="440"/>
      <c r="B126" s="440"/>
      <c r="C126" s="440"/>
      <c r="D126" s="440"/>
      <c r="E126" s="3"/>
      <c r="F126" s="440"/>
      <c r="G126" s="3"/>
      <c r="H126" s="440"/>
      <c r="I126" s="440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</row>
    <row r="127" spans="1:27" ht="13.5" customHeight="1">
      <c r="A127" s="440"/>
      <c r="B127" s="440"/>
      <c r="C127" s="440"/>
      <c r="D127" s="440"/>
      <c r="E127" s="3"/>
      <c r="F127" s="440"/>
      <c r="G127" s="3"/>
      <c r="H127" s="440"/>
      <c r="I127" s="440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</row>
    <row r="128" spans="1:27" ht="13.5" customHeight="1">
      <c r="A128" s="440"/>
      <c r="B128" s="440"/>
      <c r="C128" s="440"/>
      <c r="D128" s="440"/>
      <c r="E128" s="3"/>
      <c r="F128" s="440"/>
      <c r="G128" s="3"/>
      <c r="H128" s="440"/>
      <c r="I128" s="440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</row>
    <row r="129" spans="1:27" ht="13.5" customHeight="1">
      <c r="A129" s="440"/>
      <c r="B129" s="440"/>
      <c r="C129" s="440"/>
      <c r="D129" s="440"/>
      <c r="E129" s="3"/>
      <c r="F129" s="440"/>
      <c r="G129" s="3"/>
      <c r="H129" s="440"/>
      <c r="I129" s="440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</row>
    <row r="130" spans="1:27" ht="13.5" customHeight="1">
      <c r="A130" s="440"/>
      <c r="B130" s="440"/>
      <c r="C130" s="440"/>
      <c r="D130" s="440"/>
      <c r="E130" s="3"/>
      <c r="F130" s="440"/>
      <c r="G130" s="3"/>
      <c r="H130" s="440"/>
      <c r="I130" s="440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</row>
    <row r="131" spans="1:27" ht="13.5" customHeight="1">
      <c r="A131" s="440"/>
      <c r="B131" s="440"/>
      <c r="C131" s="440"/>
      <c r="D131" s="440"/>
      <c r="E131" s="3"/>
      <c r="F131" s="440"/>
      <c r="G131" s="3"/>
      <c r="H131" s="440"/>
      <c r="I131" s="440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27" ht="13.5" customHeight="1">
      <c r="A132" s="440"/>
      <c r="B132" s="440"/>
      <c r="C132" s="440"/>
      <c r="D132" s="440"/>
      <c r="E132" s="3"/>
      <c r="F132" s="440"/>
      <c r="G132" s="3"/>
      <c r="H132" s="440"/>
      <c r="I132" s="440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</row>
    <row r="133" spans="1:27" ht="13.5" customHeight="1">
      <c r="A133" s="440"/>
      <c r="B133" s="440"/>
      <c r="C133" s="440"/>
      <c r="D133" s="440"/>
      <c r="E133" s="3"/>
      <c r="F133" s="440"/>
      <c r="G133" s="3"/>
      <c r="H133" s="440"/>
      <c r="I133" s="440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</row>
    <row r="134" spans="1:27" ht="13.5" customHeight="1">
      <c r="A134" s="440"/>
      <c r="B134" s="440"/>
      <c r="C134" s="440"/>
      <c r="D134" s="440"/>
      <c r="E134" s="3"/>
      <c r="F134" s="440"/>
      <c r="G134" s="3"/>
      <c r="H134" s="440"/>
      <c r="I134" s="440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</row>
    <row r="135" spans="1:27" ht="13.5" customHeight="1">
      <c r="A135" s="440"/>
      <c r="B135" s="440"/>
      <c r="C135" s="440"/>
      <c r="D135" s="440"/>
      <c r="E135" s="3"/>
      <c r="F135" s="440"/>
      <c r="G135" s="3"/>
      <c r="H135" s="440"/>
      <c r="I135" s="440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6" spans="1:27" ht="13.5" customHeight="1">
      <c r="A136" s="440"/>
      <c r="B136" s="440"/>
      <c r="C136" s="440"/>
      <c r="D136" s="440"/>
      <c r="E136" s="3"/>
      <c r="F136" s="440"/>
      <c r="G136" s="3"/>
      <c r="H136" s="440"/>
      <c r="I136" s="440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 ht="13.5" customHeight="1">
      <c r="A137" s="440"/>
      <c r="B137" s="440"/>
      <c r="C137" s="440"/>
      <c r="D137" s="440"/>
      <c r="E137" s="3"/>
      <c r="F137" s="440"/>
      <c r="G137" s="3"/>
      <c r="H137" s="440"/>
      <c r="I137" s="440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</row>
    <row r="138" spans="1:27" ht="13.5" customHeight="1">
      <c r="A138" s="440"/>
      <c r="B138" s="440"/>
      <c r="C138" s="440"/>
      <c r="D138" s="440"/>
      <c r="E138" s="3"/>
      <c r="F138" s="440"/>
      <c r="G138" s="3"/>
      <c r="H138" s="440"/>
      <c r="I138" s="440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</row>
    <row r="139" spans="1:27" ht="13.5" customHeight="1">
      <c r="A139" s="440"/>
      <c r="B139" s="440"/>
      <c r="C139" s="440"/>
      <c r="D139" s="440"/>
      <c r="E139" s="3"/>
      <c r="F139" s="440"/>
      <c r="G139" s="3"/>
      <c r="H139" s="440"/>
      <c r="I139" s="440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</row>
    <row r="140" spans="1:27" ht="13.5" customHeight="1">
      <c r="A140" s="440"/>
      <c r="B140" s="440"/>
      <c r="C140" s="440"/>
      <c r="D140" s="440"/>
      <c r="E140" s="3"/>
      <c r="F140" s="440"/>
      <c r="G140" s="3"/>
      <c r="H140" s="440"/>
      <c r="I140" s="440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</row>
    <row r="141" spans="1:27" ht="13.5" customHeight="1">
      <c r="A141" s="440"/>
      <c r="B141" s="440"/>
      <c r="C141" s="440"/>
      <c r="D141" s="440"/>
      <c r="E141" s="3"/>
      <c r="F141" s="440"/>
      <c r="G141" s="3"/>
      <c r="H141" s="440"/>
      <c r="I141" s="440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</row>
    <row r="142" spans="1:27" ht="13.5" customHeight="1">
      <c r="A142" s="440"/>
      <c r="B142" s="440"/>
      <c r="C142" s="440"/>
      <c r="D142" s="440"/>
      <c r="E142" s="3"/>
      <c r="F142" s="440"/>
      <c r="G142" s="3"/>
      <c r="H142" s="440"/>
      <c r="I142" s="440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</row>
    <row r="143" spans="1:27" ht="13.5" customHeight="1">
      <c r="A143" s="440"/>
      <c r="B143" s="440"/>
      <c r="C143" s="440"/>
      <c r="D143" s="440"/>
      <c r="E143" s="3"/>
      <c r="F143" s="440"/>
      <c r="G143" s="3"/>
      <c r="H143" s="440"/>
      <c r="I143" s="440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</row>
    <row r="144" spans="1:27" ht="13.5" customHeight="1">
      <c r="A144" s="440"/>
      <c r="B144" s="440"/>
      <c r="C144" s="440"/>
      <c r="D144" s="440"/>
      <c r="E144" s="3"/>
      <c r="F144" s="440"/>
      <c r="G144" s="3"/>
      <c r="H144" s="440"/>
      <c r="I144" s="440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1:27" ht="13.5" customHeight="1">
      <c r="A145" s="440"/>
      <c r="B145" s="440"/>
      <c r="C145" s="440"/>
      <c r="D145" s="440"/>
      <c r="E145" s="3"/>
      <c r="F145" s="440"/>
      <c r="G145" s="3"/>
      <c r="H145" s="440"/>
      <c r="I145" s="440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</row>
    <row r="146" spans="1:27" ht="13.5" customHeight="1">
      <c r="A146" s="440"/>
      <c r="B146" s="440"/>
      <c r="C146" s="440"/>
      <c r="D146" s="440"/>
      <c r="E146" s="3"/>
      <c r="F146" s="440"/>
      <c r="G146" s="3"/>
      <c r="H146" s="440"/>
      <c r="I146" s="440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</row>
    <row r="147" spans="1:27" ht="13.5" customHeight="1">
      <c r="A147" s="440"/>
      <c r="B147" s="440"/>
      <c r="C147" s="440"/>
      <c r="D147" s="440"/>
      <c r="E147" s="3"/>
      <c r="F147" s="440"/>
      <c r="G147" s="3"/>
      <c r="H147" s="440"/>
      <c r="I147" s="440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</row>
    <row r="148" spans="1:27" ht="13.5" customHeight="1">
      <c r="A148" s="440"/>
      <c r="B148" s="440"/>
      <c r="C148" s="440"/>
      <c r="D148" s="440"/>
      <c r="E148" s="3"/>
      <c r="F148" s="440"/>
      <c r="G148" s="3"/>
      <c r="H148" s="440"/>
      <c r="I148" s="440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</row>
    <row r="149" spans="1:27" ht="13.5" customHeight="1">
      <c r="A149" s="440"/>
      <c r="B149" s="440"/>
      <c r="C149" s="440"/>
      <c r="D149" s="440"/>
      <c r="E149" s="3"/>
      <c r="F149" s="440"/>
      <c r="G149" s="3"/>
      <c r="H149" s="440"/>
      <c r="I149" s="440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</row>
    <row r="150" spans="1:27" ht="13.5" customHeight="1">
      <c r="A150" s="440"/>
      <c r="B150" s="440"/>
      <c r="C150" s="440"/>
      <c r="D150" s="440"/>
      <c r="E150" s="3"/>
      <c r="F150" s="440"/>
      <c r="G150" s="3"/>
      <c r="H150" s="440"/>
      <c r="I150" s="440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</row>
    <row r="151" spans="1:27" ht="13.5" customHeight="1">
      <c r="A151" s="440"/>
      <c r="B151" s="440"/>
      <c r="C151" s="440"/>
      <c r="D151" s="440"/>
      <c r="E151" s="3"/>
      <c r="F151" s="440"/>
      <c r="G151" s="3"/>
      <c r="H151" s="440"/>
      <c r="I151" s="440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</row>
    <row r="152" spans="1:27" ht="13.5" customHeight="1">
      <c r="A152" s="440"/>
      <c r="B152" s="440"/>
      <c r="C152" s="440"/>
      <c r="D152" s="440"/>
      <c r="E152" s="3"/>
      <c r="F152" s="440"/>
      <c r="G152" s="3"/>
      <c r="H152" s="440"/>
      <c r="I152" s="440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</row>
    <row r="153" spans="1:27" ht="13.5" customHeight="1">
      <c r="A153" s="440"/>
      <c r="B153" s="440"/>
      <c r="C153" s="440"/>
      <c r="D153" s="440"/>
      <c r="E153" s="3"/>
      <c r="F153" s="440"/>
      <c r="G153" s="3"/>
      <c r="H153" s="440"/>
      <c r="I153" s="440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</row>
    <row r="154" spans="1:27" ht="13.5" customHeight="1">
      <c r="A154" s="440"/>
      <c r="B154" s="440"/>
      <c r="C154" s="440"/>
      <c r="D154" s="440"/>
      <c r="E154" s="3"/>
      <c r="F154" s="440"/>
      <c r="G154" s="3"/>
      <c r="H154" s="440"/>
      <c r="I154" s="440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1:27" ht="13.5" customHeight="1">
      <c r="A155" s="440"/>
      <c r="B155" s="440"/>
      <c r="C155" s="440"/>
      <c r="D155" s="440"/>
      <c r="E155" s="3"/>
      <c r="F155" s="440"/>
      <c r="G155" s="3"/>
      <c r="H155" s="440"/>
      <c r="I155" s="440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7" ht="13.5" customHeight="1">
      <c r="A156" s="440"/>
      <c r="B156" s="440"/>
      <c r="C156" s="440"/>
      <c r="D156" s="440"/>
      <c r="E156" s="3"/>
      <c r="F156" s="440"/>
      <c r="G156" s="3"/>
      <c r="H156" s="440"/>
      <c r="I156" s="440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</row>
    <row r="157" spans="1:27" ht="13.5" customHeight="1">
      <c r="A157" s="440"/>
      <c r="B157" s="440"/>
      <c r="C157" s="440"/>
      <c r="D157" s="440"/>
      <c r="E157" s="3"/>
      <c r="F157" s="440"/>
      <c r="G157" s="3"/>
      <c r="H157" s="440"/>
      <c r="I157" s="440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</row>
    <row r="158" spans="1:27" ht="13.5" customHeight="1">
      <c r="A158" s="440"/>
      <c r="B158" s="440"/>
      <c r="C158" s="440"/>
      <c r="D158" s="440"/>
      <c r="E158" s="3"/>
      <c r="F158" s="440"/>
      <c r="G158" s="3"/>
      <c r="H158" s="440"/>
      <c r="I158" s="440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</row>
    <row r="159" spans="1:27" ht="13.5" customHeight="1">
      <c r="A159" s="440"/>
      <c r="B159" s="440"/>
      <c r="C159" s="440"/>
      <c r="D159" s="440"/>
      <c r="E159" s="3"/>
      <c r="F159" s="440"/>
      <c r="G159" s="3"/>
      <c r="H159" s="440"/>
      <c r="I159" s="440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</row>
    <row r="160" spans="1:27" ht="13.5" customHeight="1">
      <c r="A160" s="440"/>
      <c r="B160" s="440"/>
      <c r="C160" s="440"/>
      <c r="D160" s="440"/>
      <c r="E160" s="3"/>
      <c r="F160" s="440"/>
      <c r="G160" s="3"/>
      <c r="H160" s="440"/>
      <c r="I160" s="440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</row>
    <row r="161" spans="1:27" ht="13.5" customHeight="1">
      <c r="A161" s="440"/>
      <c r="B161" s="440"/>
      <c r="C161" s="440"/>
      <c r="D161" s="440"/>
      <c r="E161" s="3"/>
      <c r="F161" s="440"/>
      <c r="G161" s="3"/>
      <c r="H161" s="440"/>
      <c r="I161" s="440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1:27" ht="13.5" customHeight="1">
      <c r="A162" s="440"/>
      <c r="B162" s="440"/>
      <c r="C162" s="440"/>
      <c r="D162" s="440"/>
      <c r="E162" s="3"/>
      <c r="F162" s="440"/>
      <c r="G162" s="3"/>
      <c r="H162" s="440"/>
      <c r="I162" s="440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1:27" ht="13.5" customHeight="1">
      <c r="A163" s="440"/>
      <c r="B163" s="440"/>
      <c r="C163" s="440"/>
      <c r="D163" s="440"/>
      <c r="E163" s="3"/>
      <c r="F163" s="440"/>
      <c r="G163" s="3"/>
      <c r="H163" s="440"/>
      <c r="I163" s="440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</row>
    <row r="164" spans="1:27" ht="13.5" customHeight="1">
      <c r="A164" s="440"/>
      <c r="B164" s="440"/>
      <c r="C164" s="440"/>
      <c r="D164" s="440"/>
      <c r="E164" s="3"/>
      <c r="F164" s="440"/>
      <c r="G164" s="3"/>
      <c r="H164" s="440"/>
      <c r="I164" s="440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</row>
    <row r="165" spans="1:27" ht="13.5" customHeight="1">
      <c r="A165" s="440"/>
      <c r="B165" s="440"/>
      <c r="C165" s="440"/>
      <c r="D165" s="440"/>
      <c r="E165" s="3"/>
      <c r="F165" s="440"/>
      <c r="G165" s="3"/>
      <c r="H165" s="440"/>
      <c r="I165" s="440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</row>
    <row r="166" spans="1:27" ht="13.5" customHeight="1">
      <c r="A166" s="440"/>
      <c r="B166" s="440"/>
      <c r="C166" s="440"/>
      <c r="D166" s="440"/>
      <c r="E166" s="3"/>
      <c r="F166" s="440"/>
      <c r="G166" s="3"/>
      <c r="H166" s="440"/>
      <c r="I166" s="440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</row>
    <row r="167" spans="1:27" ht="13.5" customHeight="1">
      <c r="A167" s="440"/>
      <c r="B167" s="440"/>
      <c r="C167" s="440"/>
      <c r="D167" s="440"/>
      <c r="E167" s="3"/>
      <c r="F167" s="440"/>
      <c r="G167" s="3"/>
      <c r="H167" s="440"/>
      <c r="I167" s="440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</row>
    <row r="168" spans="1:27" ht="13.5" customHeight="1">
      <c r="A168" s="440"/>
      <c r="B168" s="440"/>
      <c r="C168" s="440"/>
      <c r="D168" s="440"/>
      <c r="E168" s="3"/>
      <c r="F168" s="440"/>
      <c r="G168" s="3"/>
      <c r="H168" s="440"/>
      <c r="I168" s="440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</row>
    <row r="169" spans="1:27" ht="13.5" customHeight="1">
      <c r="A169" s="440"/>
      <c r="B169" s="440"/>
      <c r="C169" s="440"/>
      <c r="D169" s="440"/>
      <c r="E169" s="3"/>
      <c r="F169" s="440"/>
      <c r="G169" s="3"/>
      <c r="H169" s="440"/>
      <c r="I169" s="440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</row>
    <row r="170" spans="1:27" ht="13.5" customHeight="1">
      <c r="A170" s="440"/>
      <c r="B170" s="440"/>
      <c r="C170" s="440"/>
      <c r="D170" s="440"/>
      <c r="E170" s="3"/>
      <c r="F170" s="440"/>
      <c r="G170" s="3"/>
      <c r="H170" s="440"/>
      <c r="I170" s="440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</row>
    <row r="171" spans="1:27" ht="13.5" customHeight="1">
      <c r="A171" s="440"/>
      <c r="B171" s="440"/>
      <c r="C171" s="440"/>
      <c r="D171" s="440"/>
      <c r="E171" s="3"/>
      <c r="F171" s="440"/>
      <c r="G171" s="3"/>
      <c r="H171" s="440"/>
      <c r="I171" s="440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</row>
    <row r="172" spans="1:27" ht="13.5" customHeight="1">
      <c r="A172" s="440"/>
      <c r="B172" s="440"/>
      <c r="C172" s="440"/>
      <c r="D172" s="440"/>
      <c r="E172" s="3"/>
      <c r="F172" s="440"/>
      <c r="G172" s="3"/>
      <c r="H172" s="440"/>
      <c r="I172" s="440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</row>
    <row r="173" spans="1:27" ht="13.5" customHeight="1">
      <c r="A173" s="440"/>
      <c r="B173" s="440"/>
      <c r="C173" s="440"/>
      <c r="D173" s="440"/>
      <c r="E173" s="3"/>
      <c r="F173" s="440"/>
      <c r="G173" s="3"/>
      <c r="H173" s="440"/>
      <c r="I173" s="440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</row>
    <row r="174" spans="1:27" ht="13.5" customHeight="1">
      <c r="A174" s="440"/>
      <c r="B174" s="440"/>
      <c r="C174" s="440"/>
      <c r="D174" s="440"/>
      <c r="E174" s="3"/>
      <c r="F174" s="440"/>
      <c r="G174" s="3"/>
      <c r="H174" s="440"/>
      <c r="I174" s="440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</row>
    <row r="175" spans="1:27" ht="13.5" customHeight="1">
      <c r="A175" s="440"/>
      <c r="B175" s="440"/>
      <c r="C175" s="440"/>
      <c r="D175" s="440"/>
      <c r="E175" s="3"/>
      <c r="F175" s="440"/>
      <c r="G175" s="3"/>
      <c r="H175" s="440"/>
      <c r="I175" s="440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1:27" ht="13.5" customHeight="1">
      <c r="A176" s="440"/>
      <c r="B176" s="440"/>
      <c r="C176" s="440"/>
      <c r="D176" s="440"/>
      <c r="E176" s="3"/>
      <c r="F176" s="440"/>
      <c r="G176" s="3"/>
      <c r="H176" s="440"/>
      <c r="I176" s="440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</row>
    <row r="177" spans="1:27" ht="13.5" customHeight="1">
      <c r="A177" s="440"/>
      <c r="B177" s="440"/>
      <c r="C177" s="440"/>
      <c r="D177" s="440"/>
      <c r="E177" s="3"/>
      <c r="F177" s="440"/>
      <c r="G177" s="3"/>
      <c r="H177" s="440"/>
      <c r="I177" s="440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</row>
    <row r="178" spans="1:27" ht="13.5" customHeight="1">
      <c r="A178" s="440"/>
      <c r="B178" s="440"/>
      <c r="C178" s="440"/>
      <c r="D178" s="440"/>
      <c r="E178" s="3"/>
      <c r="F178" s="440"/>
      <c r="G178" s="3"/>
      <c r="H178" s="440"/>
      <c r="I178" s="440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</row>
    <row r="179" spans="1:27" ht="13.5" customHeight="1">
      <c r="A179" s="440"/>
      <c r="B179" s="440"/>
      <c r="C179" s="440"/>
      <c r="D179" s="440"/>
      <c r="E179" s="3"/>
      <c r="F179" s="440"/>
      <c r="G179" s="3"/>
      <c r="H179" s="440"/>
      <c r="I179" s="440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</row>
    <row r="180" spans="1:27" ht="13.5" customHeight="1">
      <c r="A180" s="440"/>
      <c r="B180" s="440"/>
      <c r="C180" s="440"/>
      <c r="D180" s="440"/>
      <c r="E180" s="3"/>
      <c r="F180" s="440"/>
      <c r="G180" s="3"/>
      <c r="H180" s="440"/>
      <c r="I180" s="440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</row>
    <row r="181" spans="1:27" ht="13.5" customHeight="1">
      <c r="A181" s="440"/>
      <c r="B181" s="440"/>
      <c r="C181" s="440"/>
      <c r="D181" s="440"/>
      <c r="E181" s="3"/>
      <c r="F181" s="440"/>
      <c r="G181" s="3"/>
      <c r="H181" s="440"/>
      <c r="I181" s="440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</row>
    <row r="182" spans="1:27" ht="13.5" customHeight="1">
      <c r="A182" s="440"/>
      <c r="B182" s="440"/>
      <c r="C182" s="440"/>
      <c r="D182" s="440"/>
      <c r="E182" s="3"/>
      <c r="F182" s="440"/>
      <c r="G182" s="3"/>
      <c r="H182" s="440"/>
      <c r="I182" s="440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</row>
    <row r="183" spans="1:27" ht="13.5" customHeight="1">
      <c r="A183" s="440"/>
      <c r="B183" s="440"/>
      <c r="C183" s="440"/>
      <c r="D183" s="440"/>
      <c r="E183" s="3"/>
      <c r="F183" s="440"/>
      <c r="G183" s="3"/>
      <c r="H183" s="440"/>
      <c r="I183" s="440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7" ht="13.5" customHeight="1">
      <c r="A184" s="440"/>
      <c r="B184" s="440"/>
      <c r="C184" s="440"/>
      <c r="D184" s="440"/>
      <c r="E184" s="3"/>
      <c r="F184" s="440"/>
      <c r="G184" s="3"/>
      <c r="H184" s="440"/>
      <c r="I184" s="440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7" ht="13.5" customHeight="1">
      <c r="A185" s="440"/>
      <c r="B185" s="440"/>
      <c r="C185" s="440"/>
      <c r="D185" s="440"/>
      <c r="E185" s="3"/>
      <c r="F185" s="440"/>
      <c r="G185" s="3"/>
      <c r="H185" s="440"/>
      <c r="I185" s="440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7" ht="13.5" customHeight="1">
      <c r="A186" s="440"/>
      <c r="B186" s="440"/>
      <c r="C186" s="440"/>
      <c r="D186" s="440"/>
      <c r="E186" s="3"/>
      <c r="F186" s="440"/>
      <c r="G186" s="3"/>
      <c r="H186" s="440"/>
      <c r="I186" s="440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1:27" ht="13.5" customHeight="1">
      <c r="A187" s="440"/>
      <c r="B187" s="440"/>
      <c r="C187" s="440"/>
      <c r="D187" s="440"/>
      <c r="E187" s="3"/>
      <c r="F187" s="440"/>
      <c r="G187" s="3"/>
      <c r="H187" s="440"/>
      <c r="I187" s="440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  <row r="188" spans="1:27" ht="13.5" customHeight="1">
      <c r="A188" s="440"/>
      <c r="B188" s="440"/>
      <c r="C188" s="440"/>
      <c r="D188" s="440"/>
      <c r="E188" s="3"/>
      <c r="F188" s="440"/>
      <c r="G188" s="3"/>
      <c r="H188" s="440"/>
      <c r="I188" s="440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</row>
    <row r="189" spans="1:27" ht="13.5" customHeight="1">
      <c r="A189" s="440"/>
      <c r="B189" s="440"/>
      <c r="C189" s="440"/>
      <c r="D189" s="440"/>
      <c r="E189" s="3"/>
      <c r="F189" s="440"/>
      <c r="G189" s="3"/>
      <c r="H189" s="440"/>
      <c r="I189" s="440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</row>
    <row r="190" spans="1:27" ht="13.5" customHeight="1">
      <c r="A190" s="440"/>
      <c r="B190" s="440"/>
      <c r="C190" s="440"/>
      <c r="D190" s="440"/>
      <c r="E190" s="3"/>
      <c r="F190" s="440"/>
      <c r="G190" s="3"/>
      <c r="H190" s="440"/>
      <c r="I190" s="440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</row>
    <row r="191" spans="1:27" ht="13.5" customHeight="1">
      <c r="A191" s="440"/>
      <c r="B191" s="440"/>
      <c r="C191" s="440"/>
      <c r="D191" s="440"/>
      <c r="E191" s="3"/>
      <c r="F191" s="440"/>
      <c r="G191" s="3"/>
      <c r="H191" s="440"/>
      <c r="I191" s="440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</row>
    <row r="192" spans="1:27" ht="13.5" customHeight="1">
      <c r="A192" s="440"/>
      <c r="B192" s="440"/>
      <c r="C192" s="440"/>
      <c r="D192" s="440"/>
      <c r="E192" s="3"/>
      <c r="F192" s="440"/>
      <c r="G192" s="3"/>
      <c r="H192" s="440"/>
      <c r="I192" s="440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3.5" customHeight="1">
      <c r="A193" s="440"/>
      <c r="B193" s="440"/>
      <c r="C193" s="440"/>
      <c r="D193" s="440"/>
      <c r="E193" s="3"/>
      <c r="F193" s="440"/>
      <c r="G193" s="3"/>
      <c r="H193" s="440"/>
      <c r="I193" s="440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3.5" customHeight="1">
      <c r="A194" s="440"/>
      <c r="B194" s="440"/>
      <c r="C194" s="440"/>
      <c r="D194" s="440"/>
      <c r="E194" s="3"/>
      <c r="F194" s="440"/>
      <c r="G194" s="3"/>
      <c r="H194" s="440"/>
      <c r="I194" s="440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3.5" customHeight="1">
      <c r="A195" s="440"/>
      <c r="B195" s="440"/>
      <c r="C195" s="440"/>
      <c r="D195" s="440"/>
      <c r="E195" s="3"/>
      <c r="F195" s="440"/>
      <c r="G195" s="3"/>
      <c r="H195" s="440"/>
      <c r="I195" s="440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  <row r="196" spans="1:27" ht="13.5" customHeight="1">
      <c r="A196" s="440"/>
      <c r="B196" s="440"/>
      <c r="C196" s="440"/>
      <c r="D196" s="440"/>
      <c r="E196" s="3"/>
      <c r="F196" s="440"/>
      <c r="G196" s="3"/>
      <c r="H196" s="440"/>
      <c r="I196" s="440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</row>
    <row r="197" spans="1:27" ht="13.5" customHeight="1">
      <c r="A197" s="440"/>
      <c r="B197" s="440"/>
      <c r="C197" s="440"/>
      <c r="D197" s="440"/>
      <c r="E197" s="3"/>
      <c r="F197" s="440"/>
      <c r="G197" s="3"/>
      <c r="H197" s="440"/>
      <c r="I197" s="440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</row>
    <row r="198" spans="1:27" ht="13.5" customHeight="1">
      <c r="A198" s="440"/>
      <c r="B198" s="440"/>
      <c r="C198" s="440"/>
      <c r="D198" s="440"/>
      <c r="E198" s="3"/>
      <c r="F198" s="440"/>
      <c r="G198" s="3"/>
      <c r="H198" s="440"/>
      <c r="I198" s="440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</row>
    <row r="199" spans="1:27" ht="13.5" customHeight="1">
      <c r="A199" s="440"/>
      <c r="B199" s="440"/>
      <c r="C199" s="440"/>
      <c r="D199" s="440"/>
      <c r="E199" s="3"/>
      <c r="F199" s="440"/>
      <c r="G199" s="3"/>
      <c r="H199" s="440"/>
      <c r="I199" s="440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</row>
    <row r="200" spans="1:27" ht="13.5" customHeight="1">
      <c r="A200" s="440"/>
      <c r="B200" s="440"/>
      <c r="C200" s="440"/>
      <c r="D200" s="440"/>
      <c r="E200" s="3"/>
      <c r="F200" s="440"/>
      <c r="G200" s="3"/>
      <c r="H200" s="440"/>
      <c r="I200" s="440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</row>
    <row r="201" spans="1:27" ht="13.5" customHeight="1">
      <c r="A201" s="440"/>
      <c r="B201" s="440"/>
      <c r="C201" s="440"/>
      <c r="D201" s="440"/>
      <c r="E201" s="3"/>
      <c r="F201" s="440"/>
      <c r="G201" s="3"/>
      <c r="H201" s="440"/>
      <c r="I201" s="440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</row>
    <row r="202" spans="1:27" ht="13.5" customHeight="1">
      <c r="A202" s="440"/>
      <c r="B202" s="440"/>
      <c r="C202" s="440"/>
      <c r="D202" s="440"/>
      <c r="E202" s="3"/>
      <c r="F202" s="440"/>
      <c r="G202" s="3"/>
      <c r="H202" s="440"/>
      <c r="I202" s="440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</row>
    <row r="203" spans="1:27" ht="13.5" customHeight="1">
      <c r="A203" s="440"/>
      <c r="B203" s="440"/>
      <c r="C203" s="440"/>
      <c r="D203" s="440"/>
      <c r="E203" s="3"/>
      <c r="F203" s="440"/>
      <c r="G203" s="3"/>
      <c r="H203" s="440"/>
      <c r="I203" s="440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</row>
    <row r="204" spans="1:27" ht="13.5" customHeight="1">
      <c r="A204" s="440"/>
      <c r="B204" s="440"/>
      <c r="C204" s="440"/>
      <c r="D204" s="440"/>
      <c r="E204" s="3"/>
      <c r="F204" s="440"/>
      <c r="G204" s="3"/>
      <c r="H204" s="440"/>
      <c r="I204" s="440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</row>
    <row r="205" spans="1:27" ht="13.5" customHeight="1">
      <c r="A205" s="440"/>
      <c r="B205" s="440"/>
      <c r="C205" s="440"/>
      <c r="D205" s="440"/>
      <c r="E205" s="3"/>
      <c r="F205" s="440"/>
      <c r="G205" s="3"/>
      <c r="H205" s="440"/>
      <c r="I205" s="440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</row>
    <row r="206" spans="1:27" ht="13.5" customHeight="1">
      <c r="A206" s="440"/>
      <c r="B206" s="440"/>
      <c r="C206" s="440"/>
      <c r="D206" s="440"/>
      <c r="E206" s="3"/>
      <c r="F206" s="440"/>
      <c r="G206" s="3"/>
      <c r="H206" s="440"/>
      <c r="I206" s="440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</row>
    <row r="207" spans="1:27" ht="13.5" customHeight="1">
      <c r="A207" s="440"/>
      <c r="B207" s="440"/>
      <c r="C207" s="440"/>
      <c r="D207" s="440"/>
      <c r="E207" s="3"/>
      <c r="F207" s="440"/>
      <c r="G207" s="3"/>
      <c r="H207" s="440"/>
      <c r="I207" s="440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</row>
    <row r="208" spans="1:27" ht="13.5" customHeight="1">
      <c r="A208" s="440"/>
      <c r="B208" s="440"/>
      <c r="C208" s="440"/>
      <c r="D208" s="440"/>
      <c r="E208" s="3"/>
      <c r="F208" s="440"/>
      <c r="G208" s="3"/>
      <c r="H208" s="440"/>
      <c r="I208" s="440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</row>
    <row r="209" spans="1:27" ht="13.5" customHeight="1">
      <c r="A209" s="440"/>
      <c r="B209" s="440"/>
      <c r="C209" s="440"/>
      <c r="D209" s="440"/>
      <c r="E209" s="3"/>
      <c r="F209" s="440"/>
      <c r="G209" s="3"/>
      <c r="H209" s="440"/>
      <c r="I209" s="440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</row>
    <row r="210" spans="1:27" ht="13.5" customHeight="1">
      <c r="A210" s="440"/>
      <c r="B210" s="440"/>
      <c r="C210" s="440"/>
      <c r="D210" s="440"/>
      <c r="E210" s="3"/>
      <c r="F210" s="440"/>
      <c r="G210" s="3"/>
      <c r="H210" s="440"/>
      <c r="I210" s="440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</row>
    <row r="211" spans="1:27" ht="13.5" customHeight="1">
      <c r="A211" s="440"/>
      <c r="B211" s="440"/>
      <c r="C211" s="440"/>
      <c r="D211" s="440"/>
      <c r="E211" s="3"/>
      <c r="F211" s="440"/>
      <c r="G211" s="3"/>
      <c r="H211" s="440"/>
      <c r="I211" s="440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</row>
    <row r="212" spans="1:27" ht="13.5" customHeight="1">
      <c r="A212" s="440"/>
      <c r="B212" s="440"/>
      <c r="C212" s="440"/>
      <c r="D212" s="440"/>
      <c r="E212" s="3"/>
      <c r="F212" s="440"/>
      <c r="G212" s="3"/>
      <c r="H212" s="440"/>
      <c r="I212" s="440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</row>
    <row r="213" spans="1:27" ht="13.5" customHeight="1">
      <c r="A213" s="440"/>
      <c r="B213" s="440"/>
      <c r="C213" s="440"/>
      <c r="D213" s="440"/>
      <c r="E213" s="3"/>
      <c r="F213" s="440"/>
      <c r="G213" s="3"/>
      <c r="H213" s="440"/>
      <c r="I213" s="440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</row>
    <row r="214" spans="1:27" ht="13.5" customHeight="1">
      <c r="A214" s="440"/>
      <c r="B214" s="440"/>
      <c r="C214" s="440"/>
      <c r="D214" s="440"/>
      <c r="E214" s="3"/>
      <c r="F214" s="440"/>
      <c r="G214" s="3"/>
      <c r="H214" s="440"/>
      <c r="I214" s="440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</row>
    <row r="215" spans="1:27" ht="13.5" customHeight="1">
      <c r="A215" s="440"/>
      <c r="B215" s="440"/>
      <c r="C215" s="440"/>
      <c r="D215" s="440"/>
      <c r="E215" s="3"/>
      <c r="F215" s="440"/>
      <c r="G215" s="3"/>
      <c r="H215" s="440"/>
      <c r="I215" s="440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</row>
    <row r="216" spans="1:27" ht="13.5" customHeight="1">
      <c r="A216" s="440"/>
      <c r="B216" s="440"/>
      <c r="C216" s="440"/>
      <c r="D216" s="440"/>
      <c r="E216" s="3"/>
      <c r="F216" s="440"/>
      <c r="G216" s="3"/>
      <c r="H216" s="440"/>
      <c r="I216" s="440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</row>
    <row r="217" spans="1:27" ht="13.5" customHeight="1">
      <c r="A217" s="440"/>
      <c r="B217" s="440"/>
      <c r="C217" s="440"/>
      <c r="D217" s="440"/>
      <c r="E217" s="3"/>
      <c r="F217" s="440"/>
      <c r="G217" s="3"/>
      <c r="H217" s="440"/>
      <c r="I217" s="440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</row>
    <row r="218" spans="1:27" ht="13.5" customHeight="1">
      <c r="A218" s="440"/>
      <c r="B218" s="440"/>
      <c r="C218" s="440"/>
      <c r="D218" s="440"/>
      <c r="E218" s="3"/>
      <c r="F218" s="440"/>
      <c r="G218" s="3"/>
      <c r="H218" s="440"/>
      <c r="I218" s="440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</row>
    <row r="219" spans="1:27" ht="13.5" customHeight="1">
      <c r="A219" s="440"/>
      <c r="B219" s="440"/>
      <c r="C219" s="440"/>
      <c r="D219" s="440"/>
      <c r="E219" s="3"/>
      <c r="F219" s="440"/>
      <c r="G219" s="3"/>
      <c r="H219" s="440"/>
      <c r="I219" s="440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</row>
    <row r="220" spans="1:27" ht="13.5" customHeight="1">
      <c r="A220" s="440"/>
      <c r="B220" s="440"/>
      <c r="C220" s="440"/>
      <c r="D220" s="440"/>
      <c r="E220" s="3"/>
      <c r="F220" s="440"/>
      <c r="G220" s="3"/>
      <c r="H220" s="440"/>
      <c r="I220" s="440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</row>
    <row r="221" spans="1:27" ht="13.5" customHeight="1">
      <c r="A221" s="440"/>
      <c r="B221" s="440"/>
      <c r="C221" s="440"/>
      <c r="D221" s="440"/>
      <c r="E221" s="3"/>
      <c r="F221" s="440"/>
      <c r="G221" s="3"/>
      <c r="H221" s="440"/>
      <c r="I221" s="440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</row>
    <row r="222" spans="1:27" ht="13.5" customHeight="1">
      <c r="A222" s="440"/>
      <c r="B222" s="440"/>
      <c r="C222" s="440"/>
      <c r="D222" s="440"/>
      <c r="E222" s="3"/>
      <c r="F222" s="440"/>
      <c r="G222" s="3"/>
      <c r="H222" s="440"/>
      <c r="I222" s="440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</row>
    <row r="223" spans="1:27" ht="13.5" customHeight="1">
      <c r="A223" s="440"/>
      <c r="B223" s="440"/>
      <c r="C223" s="440"/>
      <c r="D223" s="440"/>
      <c r="E223" s="3"/>
      <c r="F223" s="440"/>
      <c r="G223" s="3"/>
      <c r="H223" s="440"/>
      <c r="I223" s="440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</row>
    <row r="224" spans="1:27" ht="13.5" customHeight="1">
      <c r="A224" s="440"/>
      <c r="B224" s="440"/>
      <c r="C224" s="440"/>
      <c r="D224" s="440"/>
      <c r="E224" s="3"/>
      <c r="F224" s="440"/>
      <c r="G224" s="3"/>
      <c r="H224" s="440"/>
      <c r="I224" s="440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</row>
    <row r="225" spans="1:27" ht="13.5" customHeight="1">
      <c r="A225" s="440"/>
      <c r="B225" s="440"/>
      <c r="C225" s="440"/>
      <c r="D225" s="440"/>
      <c r="E225" s="3"/>
      <c r="F225" s="440"/>
      <c r="G225" s="3"/>
      <c r="H225" s="440"/>
      <c r="I225" s="440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</row>
    <row r="226" spans="1:27" ht="13.5" customHeight="1">
      <c r="A226" s="440"/>
      <c r="B226" s="440"/>
      <c r="C226" s="440"/>
      <c r="D226" s="440"/>
      <c r="E226" s="3"/>
      <c r="F226" s="440"/>
      <c r="G226" s="3"/>
      <c r="H226" s="440"/>
      <c r="I226" s="440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1:27" ht="13.5" customHeight="1">
      <c r="A227" s="440"/>
      <c r="B227" s="440"/>
      <c r="C227" s="440"/>
      <c r="D227" s="440"/>
      <c r="E227" s="3"/>
      <c r="F227" s="440"/>
      <c r="G227" s="3"/>
      <c r="H227" s="440"/>
      <c r="I227" s="440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</row>
    <row r="228" spans="1:27" ht="13.5" customHeight="1">
      <c r="A228" s="440"/>
      <c r="B228" s="440"/>
      <c r="C228" s="440"/>
      <c r="D228" s="440"/>
      <c r="E228" s="3"/>
      <c r="F228" s="440"/>
      <c r="G228" s="3"/>
      <c r="H228" s="440"/>
      <c r="I228" s="440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</row>
    <row r="229" spans="1:27" ht="13.5" customHeight="1">
      <c r="A229" s="440"/>
      <c r="B229" s="440"/>
      <c r="C229" s="440"/>
      <c r="D229" s="440"/>
      <c r="E229" s="3"/>
      <c r="F229" s="440"/>
      <c r="G229" s="3"/>
      <c r="H229" s="440"/>
      <c r="I229" s="440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</row>
    <row r="230" spans="1:27" ht="13.5" customHeight="1">
      <c r="A230" s="440"/>
      <c r="B230" s="440"/>
      <c r="C230" s="440"/>
      <c r="D230" s="440"/>
      <c r="E230" s="3"/>
      <c r="F230" s="440"/>
      <c r="G230" s="3"/>
      <c r="H230" s="440"/>
      <c r="I230" s="440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</row>
    <row r="231" spans="1:27" ht="13.5" customHeight="1">
      <c r="A231" s="440"/>
      <c r="B231" s="440"/>
      <c r="C231" s="440"/>
      <c r="D231" s="440"/>
      <c r="E231" s="3"/>
      <c r="F231" s="440"/>
      <c r="G231" s="3"/>
      <c r="H231" s="440"/>
      <c r="I231" s="440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</row>
    <row r="232" spans="1:27" ht="13.5" customHeight="1">
      <c r="A232" s="440"/>
      <c r="B232" s="440"/>
      <c r="C232" s="440"/>
      <c r="D232" s="440"/>
      <c r="E232" s="3"/>
      <c r="F232" s="440"/>
      <c r="G232" s="3"/>
      <c r="H232" s="440"/>
      <c r="I232" s="440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</row>
    <row r="233" spans="1:27" ht="13.5" customHeight="1">
      <c r="A233" s="440"/>
      <c r="B233" s="440"/>
      <c r="C233" s="440"/>
      <c r="D233" s="440"/>
      <c r="E233" s="3"/>
      <c r="F233" s="440"/>
      <c r="G233" s="3"/>
      <c r="H233" s="440"/>
      <c r="I233" s="440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</row>
    <row r="234" spans="1:27" ht="13.5" customHeight="1">
      <c r="A234" s="440"/>
      <c r="B234" s="440"/>
      <c r="C234" s="440"/>
      <c r="D234" s="440"/>
      <c r="E234" s="3"/>
      <c r="F234" s="440"/>
      <c r="G234" s="3"/>
      <c r="H234" s="440"/>
      <c r="I234" s="440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</row>
    <row r="235" spans="1:27" ht="13.5" customHeight="1">
      <c r="A235" s="440"/>
      <c r="B235" s="440"/>
      <c r="C235" s="440"/>
      <c r="D235" s="440"/>
      <c r="E235" s="3"/>
      <c r="F235" s="440"/>
      <c r="G235" s="3"/>
      <c r="H235" s="440"/>
      <c r="I235" s="440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</row>
    <row r="236" spans="1:27" ht="13.5" customHeight="1">
      <c r="A236" s="440"/>
      <c r="B236" s="440"/>
      <c r="C236" s="440"/>
      <c r="D236" s="440"/>
      <c r="E236" s="3"/>
      <c r="F236" s="440"/>
      <c r="G236" s="3"/>
      <c r="H236" s="440"/>
      <c r="I236" s="440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</row>
    <row r="237" spans="1:27" ht="13.5" customHeight="1">
      <c r="A237" s="440"/>
      <c r="B237" s="440"/>
      <c r="C237" s="440"/>
      <c r="D237" s="440"/>
      <c r="E237" s="3"/>
      <c r="F237" s="440"/>
      <c r="G237" s="3"/>
      <c r="H237" s="440"/>
      <c r="I237" s="440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</row>
    <row r="238" spans="1:27" ht="13.5" customHeight="1">
      <c r="A238" s="440"/>
      <c r="B238" s="440"/>
      <c r="C238" s="440"/>
      <c r="D238" s="440"/>
      <c r="E238" s="3"/>
      <c r="F238" s="440"/>
      <c r="G238" s="3"/>
      <c r="H238" s="440"/>
      <c r="I238" s="440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</row>
    <row r="239" spans="1:27" ht="13.5" customHeight="1">
      <c r="A239" s="440"/>
      <c r="B239" s="440"/>
      <c r="C239" s="440"/>
      <c r="D239" s="440"/>
      <c r="E239" s="3"/>
      <c r="F239" s="440"/>
      <c r="G239" s="3"/>
      <c r="H239" s="440"/>
      <c r="I239" s="440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</row>
    <row r="240" spans="1:27" ht="13.5" customHeight="1">
      <c r="A240" s="440"/>
      <c r="B240" s="440"/>
      <c r="C240" s="440"/>
      <c r="D240" s="440"/>
      <c r="E240" s="3"/>
      <c r="F240" s="440"/>
      <c r="G240" s="3"/>
      <c r="H240" s="440"/>
      <c r="I240" s="440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</row>
    <row r="241" spans="1:27" ht="13.5" customHeight="1">
      <c r="A241" s="440"/>
      <c r="B241" s="440"/>
      <c r="C241" s="440"/>
      <c r="D241" s="440"/>
      <c r="E241" s="3"/>
      <c r="F241" s="440"/>
      <c r="G241" s="3"/>
      <c r="H241" s="440"/>
      <c r="I241" s="440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</row>
    <row r="242" spans="1:27" ht="13.5" customHeight="1">
      <c r="A242" s="440"/>
      <c r="B242" s="440"/>
      <c r="C242" s="440"/>
      <c r="D242" s="440"/>
      <c r="E242" s="3"/>
      <c r="F242" s="440"/>
      <c r="G242" s="3"/>
      <c r="H242" s="440"/>
      <c r="I242" s="440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</row>
    <row r="243" spans="1:27" ht="13.5" customHeight="1">
      <c r="A243" s="440"/>
      <c r="B243" s="440"/>
      <c r="C243" s="440"/>
      <c r="D243" s="440"/>
      <c r="E243" s="3"/>
      <c r="F243" s="440"/>
      <c r="G243" s="3"/>
      <c r="H243" s="440"/>
      <c r="I243" s="440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</row>
    <row r="244" spans="1:27" ht="13.5" customHeight="1">
      <c r="A244" s="440"/>
      <c r="B244" s="440"/>
      <c r="C244" s="440"/>
      <c r="D244" s="440"/>
      <c r="E244" s="3"/>
      <c r="F244" s="440"/>
      <c r="G244" s="3"/>
      <c r="H244" s="440"/>
      <c r="I244" s="440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</row>
    <row r="245" spans="1:27" ht="13.5" customHeight="1">
      <c r="A245" s="440"/>
      <c r="B245" s="440"/>
      <c r="C245" s="440"/>
      <c r="D245" s="440"/>
      <c r="E245" s="3"/>
      <c r="F245" s="440"/>
      <c r="G245" s="3"/>
      <c r="H245" s="440"/>
      <c r="I245" s="440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</row>
    <row r="246" spans="1:27" ht="13.5" customHeight="1">
      <c r="A246" s="440"/>
      <c r="B246" s="440"/>
      <c r="C246" s="440"/>
      <c r="D246" s="440"/>
      <c r="E246" s="3"/>
      <c r="F246" s="440"/>
      <c r="G246" s="3"/>
      <c r="H246" s="440"/>
      <c r="I246" s="440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</row>
    <row r="247" spans="1:27" ht="13.5" customHeight="1">
      <c r="A247" s="440"/>
      <c r="B247" s="440"/>
      <c r="C247" s="440"/>
      <c r="D247" s="440"/>
      <c r="E247" s="3"/>
      <c r="F247" s="440"/>
      <c r="G247" s="3"/>
      <c r="H247" s="440"/>
      <c r="I247" s="440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</row>
    <row r="248" spans="1:27" ht="13.5" customHeight="1">
      <c r="A248" s="440"/>
      <c r="B248" s="440"/>
      <c r="C248" s="440"/>
      <c r="D248" s="440"/>
      <c r="E248" s="3"/>
      <c r="F248" s="440"/>
      <c r="G248" s="3"/>
      <c r="H248" s="440"/>
      <c r="I248" s="440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</row>
    <row r="249" spans="1:27" ht="13.5" customHeight="1">
      <c r="A249" s="440"/>
      <c r="B249" s="440"/>
      <c r="C249" s="440"/>
      <c r="D249" s="440"/>
      <c r="E249" s="3"/>
      <c r="F249" s="440"/>
      <c r="G249" s="3"/>
      <c r="H249" s="440"/>
      <c r="I249" s="440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</row>
    <row r="250" spans="1:27" ht="13.5" customHeight="1">
      <c r="A250" s="440"/>
      <c r="B250" s="440"/>
      <c r="C250" s="440"/>
      <c r="D250" s="440"/>
      <c r="E250" s="3"/>
      <c r="F250" s="440"/>
      <c r="G250" s="3"/>
      <c r="H250" s="440"/>
      <c r="I250" s="440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</row>
    <row r="251" spans="1:27" ht="13.5" customHeight="1">
      <c r="A251" s="440"/>
      <c r="B251" s="440"/>
      <c r="C251" s="440"/>
      <c r="D251" s="440"/>
      <c r="E251" s="3"/>
      <c r="F251" s="440"/>
      <c r="G251" s="3"/>
      <c r="H251" s="440"/>
      <c r="I251" s="440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</row>
    <row r="252" spans="1:27" ht="13.5" customHeight="1">
      <c r="A252" s="440"/>
      <c r="B252" s="440"/>
      <c r="C252" s="440"/>
      <c r="D252" s="440"/>
      <c r="E252" s="3"/>
      <c r="F252" s="440"/>
      <c r="G252" s="3"/>
      <c r="H252" s="440"/>
      <c r="I252" s="440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</row>
    <row r="253" spans="1:27" ht="13.5" customHeight="1">
      <c r="A253" s="440"/>
      <c r="B253" s="440"/>
      <c r="C253" s="440"/>
      <c r="D253" s="440"/>
      <c r="E253" s="3"/>
      <c r="F253" s="440"/>
      <c r="G253" s="3"/>
      <c r="H253" s="440"/>
      <c r="I253" s="440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</row>
    <row r="254" spans="1:27" ht="13.5" customHeight="1">
      <c r="A254" s="440"/>
      <c r="B254" s="440"/>
      <c r="C254" s="440"/>
      <c r="D254" s="440"/>
      <c r="E254" s="3"/>
      <c r="F254" s="440"/>
      <c r="G254" s="3"/>
      <c r="H254" s="440"/>
      <c r="I254" s="440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</row>
    <row r="255" spans="1:27" ht="13.5" customHeight="1">
      <c r="A255" s="440"/>
      <c r="B255" s="440"/>
      <c r="C255" s="440"/>
      <c r="D255" s="440"/>
      <c r="E255" s="3"/>
      <c r="F255" s="440"/>
      <c r="G255" s="3"/>
      <c r="H255" s="440"/>
      <c r="I255" s="440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</row>
    <row r="256" spans="1:27" ht="13.5" customHeight="1">
      <c r="A256" s="440"/>
      <c r="B256" s="440"/>
      <c r="C256" s="440"/>
      <c r="D256" s="440"/>
      <c r="E256" s="3"/>
      <c r="F256" s="440"/>
      <c r="G256" s="3"/>
      <c r="H256" s="440"/>
      <c r="I256" s="440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</row>
    <row r="257" spans="1:27" ht="13.5" customHeight="1">
      <c r="A257" s="440"/>
      <c r="B257" s="440"/>
      <c r="C257" s="440"/>
      <c r="D257" s="440"/>
      <c r="E257" s="3"/>
      <c r="F257" s="440"/>
      <c r="G257" s="3"/>
      <c r="H257" s="440"/>
      <c r="I257" s="440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1:27" ht="13.5" customHeight="1">
      <c r="A258" s="440"/>
      <c r="B258" s="440"/>
      <c r="C258" s="440"/>
      <c r="D258" s="440"/>
      <c r="E258" s="3"/>
      <c r="F258" s="440"/>
      <c r="G258" s="3"/>
      <c r="H258" s="440"/>
      <c r="I258" s="440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</row>
    <row r="259" spans="1:27" ht="13.5" customHeight="1">
      <c r="A259" s="440"/>
      <c r="B259" s="440"/>
      <c r="C259" s="440"/>
      <c r="D259" s="440"/>
      <c r="E259" s="3"/>
      <c r="F259" s="440"/>
      <c r="G259" s="3"/>
      <c r="H259" s="440"/>
      <c r="I259" s="440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</row>
    <row r="260" spans="1:27" ht="13.5" customHeight="1">
      <c r="A260" s="440"/>
      <c r="B260" s="440"/>
      <c r="C260" s="440"/>
      <c r="D260" s="440"/>
      <c r="E260" s="3"/>
      <c r="F260" s="440"/>
      <c r="G260" s="3"/>
      <c r="H260" s="440"/>
      <c r="I260" s="440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</row>
    <row r="261" spans="1:27" ht="13.5" customHeight="1">
      <c r="A261" s="440"/>
      <c r="B261" s="440"/>
      <c r="C261" s="440"/>
      <c r="D261" s="440"/>
      <c r="E261" s="3"/>
      <c r="F261" s="440"/>
      <c r="G261" s="3"/>
      <c r="H261" s="440"/>
      <c r="I261" s="440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</row>
    <row r="262" spans="1:27" ht="13.5" customHeight="1">
      <c r="A262" s="440"/>
      <c r="B262" s="440"/>
      <c r="C262" s="440"/>
      <c r="D262" s="440"/>
      <c r="E262" s="3"/>
      <c r="F262" s="440"/>
      <c r="G262" s="3"/>
      <c r="H262" s="440"/>
      <c r="I262" s="440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</row>
    <row r="263" spans="1:27" ht="13.5" customHeight="1">
      <c r="A263" s="440"/>
      <c r="B263" s="440"/>
      <c r="C263" s="440"/>
      <c r="D263" s="440"/>
      <c r="E263" s="3"/>
      <c r="F263" s="440"/>
      <c r="G263" s="3"/>
      <c r="H263" s="440"/>
      <c r="I263" s="440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</row>
    <row r="264" spans="1:27" ht="13.5" customHeight="1">
      <c r="A264" s="440"/>
      <c r="B264" s="440"/>
      <c r="C264" s="440"/>
      <c r="D264" s="440"/>
      <c r="E264" s="3"/>
      <c r="F264" s="440"/>
      <c r="G264" s="3"/>
      <c r="H264" s="440"/>
      <c r="I264" s="440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</row>
    <row r="265" spans="1:27" ht="13.5" customHeight="1">
      <c r="A265" s="440"/>
      <c r="B265" s="440"/>
      <c r="C265" s="440"/>
      <c r="D265" s="440"/>
      <c r="E265" s="3"/>
      <c r="F265" s="440"/>
      <c r="G265" s="3"/>
      <c r="H265" s="440"/>
      <c r="I265" s="440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</row>
    <row r="266" spans="1:27" ht="13.5" customHeight="1">
      <c r="A266" s="440"/>
      <c r="B266" s="440"/>
      <c r="C266" s="440"/>
      <c r="D266" s="440"/>
      <c r="E266" s="3"/>
      <c r="F266" s="440"/>
      <c r="G266" s="3"/>
      <c r="H266" s="440"/>
      <c r="I266" s="440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</row>
    <row r="267" spans="1:27" ht="13.5" customHeight="1">
      <c r="A267" s="440"/>
      <c r="B267" s="440"/>
      <c r="C267" s="440"/>
      <c r="D267" s="440"/>
      <c r="E267" s="3"/>
      <c r="F267" s="440"/>
      <c r="G267" s="3"/>
      <c r="H267" s="440"/>
      <c r="I267" s="440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</row>
    <row r="268" spans="1:27" ht="13.5" customHeight="1">
      <c r="A268" s="440"/>
      <c r="B268" s="440"/>
      <c r="C268" s="440"/>
      <c r="D268" s="440"/>
      <c r="E268" s="3"/>
      <c r="F268" s="440"/>
      <c r="G268" s="3"/>
      <c r="H268" s="440"/>
      <c r="I268" s="440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</row>
    <row r="269" spans="1:27" ht="13.5" customHeight="1">
      <c r="A269" s="440"/>
      <c r="B269" s="440"/>
      <c r="C269" s="440"/>
      <c r="D269" s="440"/>
      <c r="E269" s="3"/>
      <c r="F269" s="440"/>
      <c r="G269" s="3"/>
      <c r="H269" s="440"/>
      <c r="I269" s="440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</row>
    <row r="270" spans="1:27" ht="13.5" customHeight="1">
      <c r="A270" s="440"/>
      <c r="B270" s="440"/>
      <c r="C270" s="440"/>
      <c r="D270" s="440"/>
      <c r="E270" s="3"/>
      <c r="F270" s="440"/>
      <c r="G270" s="3"/>
      <c r="H270" s="440"/>
      <c r="I270" s="440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</row>
    <row r="271" spans="1:27" ht="13.5" customHeight="1">
      <c r="A271" s="440"/>
      <c r="B271" s="440"/>
      <c r="C271" s="440"/>
      <c r="D271" s="440"/>
      <c r="E271" s="3"/>
      <c r="F271" s="440"/>
      <c r="G271" s="3"/>
      <c r="H271" s="440"/>
      <c r="I271" s="440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</row>
    <row r="272" spans="1:27" ht="13.5" customHeight="1">
      <c r="A272" s="440"/>
      <c r="B272" s="440"/>
      <c r="C272" s="440"/>
      <c r="D272" s="440"/>
      <c r="E272" s="3"/>
      <c r="F272" s="440"/>
      <c r="G272" s="3"/>
      <c r="H272" s="440"/>
      <c r="I272" s="440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</row>
    <row r="273" spans="1:27" ht="13.5" customHeight="1">
      <c r="A273" s="440"/>
      <c r="B273" s="440"/>
      <c r="C273" s="440"/>
      <c r="D273" s="440"/>
      <c r="E273" s="3"/>
      <c r="F273" s="440"/>
      <c r="G273" s="3"/>
      <c r="H273" s="440"/>
      <c r="I273" s="440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</row>
    <row r="274" spans="1:27" ht="13.5" customHeight="1">
      <c r="A274" s="440"/>
      <c r="B274" s="440"/>
      <c r="C274" s="440"/>
      <c r="D274" s="440"/>
      <c r="E274" s="3"/>
      <c r="F274" s="440"/>
      <c r="G274" s="3"/>
      <c r="H274" s="440"/>
      <c r="I274" s="440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</row>
    <row r="275" spans="1:27" ht="13.5" customHeight="1">
      <c r="A275" s="440"/>
      <c r="B275" s="440"/>
      <c r="C275" s="440"/>
      <c r="D275" s="440"/>
      <c r="E275" s="3"/>
      <c r="F275" s="440"/>
      <c r="G275" s="3"/>
      <c r="H275" s="440"/>
      <c r="I275" s="440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</row>
    <row r="276" spans="1:27" ht="13.5" customHeight="1">
      <c r="A276" s="440"/>
      <c r="B276" s="440"/>
      <c r="C276" s="440"/>
      <c r="D276" s="440"/>
      <c r="E276" s="3"/>
      <c r="F276" s="440"/>
      <c r="G276" s="3"/>
      <c r="H276" s="440"/>
      <c r="I276" s="440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</row>
    <row r="277" spans="1:27" ht="13.5" customHeight="1">
      <c r="A277" s="440"/>
      <c r="B277" s="440"/>
      <c r="C277" s="440"/>
      <c r="D277" s="440"/>
      <c r="E277" s="3"/>
      <c r="F277" s="440"/>
      <c r="G277" s="3"/>
      <c r="H277" s="440"/>
      <c r="I277" s="440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</row>
    <row r="278" spans="1:27" ht="13.5" customHeight="1">
      <c r="A278" s="440"/>
      <c r="B278" s="440"/>
      <c r="C278" s="440"/>
      <c r="D278" s="440"/>
      <c r="E278" s="3"/>
      <c r="F278" s="440"/>
      <c r="G278" s="3"/>
      <c r="H278" s="440"/>
      <c r="I278" s="440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</row>
    <row r="279" spans="1:27" ht="13.5" customHeight="1">
      <c r="A279" s="440"/>
      <c r="B279" s="440"/>
      <c r="C279" s="440"/>
      <c r="D279" s="440"/>
      <c r="E279" s="3"/>
      <c r="F279" s="440"/>
      <c r="G279" s="3"/>
      <c r="H279" s="440"/>
      <c r="I279" s="440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</row>
    <row r="280" spans="1:27" ht="13.5" customHeight="1">
      <c r="A280" s="440"/>
      <c r="B280" s="440"/>
      <c r="C280" s="440"/>
      <c r="D280" s="440"/>
      <c r="E280" s="3"/>
      <c r="F280" s="440"/>
      <c r="G280" s="3"/>
      <c r="H280" s="440"/>
      <c r="I280" s="440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</row>
    <row r="281" spans="1:27" ht="13.5" customHeight="1">
      <c r="A281" s="440"/>
      <c r="B281" s="440"/>
      <c r="C281" s="440"/>
      <c r="D281" s="440"/>
      <c r="E281" s="3"/>
      <c r="F281" s="440"/>
      <c r="G281" s="3"/>
      <c r="H281" s="440"/>
      <c r="I281" s="440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</row>
    <row r="282" spans="1:27" ht="13.5" customHeight="1">
      <c r="A282" s="440"/>
      <c r="B282" s="440"/>
      <c r="C282" s="440"/>
      <c r="D282" s="440"/>
      <c r="E282" s="3"/>
      <c r="F282" s="440"/>
      <c r="G282" s="3"/>
      <c r="H282" s="440"/>
      <c r="I282" s="440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</row>
    <row r="283" spans="1:27" ht="13.5" customHeight="1">
      <c r="A283" s="440"/>
      <c r="B283" s="440"/>
      <c r="C283" s="440"/>
      <c r="D283" s="440"/>
      <c r="E283" s="3"/>
      <c r="F283" s="440"/>
      <c r="G283" s="3"/>
      <c r="H283" s="440"/>
      <c r="I283" s="440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</row>
    <row r="284" spans="1:27" ht="13.5" customHeight="1">
      <c r="A284" s="440"/>
      <c r="B284" s="440"/>
      <c r="C284" s="440"/>
      <c r="D284" s="440"/>
      <c r="E284" s="3"/>
      <c r="F284" s="440"/>
      <c r="G284" s="3"/>
      <c r="H284" s="440"/>
      <c r="I284" s="440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</row>
    <row r="285" spans="1:27" ht="13.5" customHeight="1">
      <c r="A285" s="440"/>
      <c r="B285" s="440"/>
      <c r="C285" s="440"/>
      <c r="D285" s="440"/>
      <c r="E285" s="3"/>
      <c r="F285" s="440"/>
      <c r="G285" s="3"/>
      <c r="H285" s="440"/>
      <c r="I285" s="440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</row>
    <row r="286" spans="1:27" ht="13.5" customHeight="1">
      <c r="A286" s="440"/>
      <c r="B286" s="440"/>
      <c r="C286" s="440"/>
      <c r="D286" s="440"/>
      <c r="E286" s="3"/>
      <c r="F286" s="440"/>
      <c r="G286" s="3"/>
      <c r="H286" s="440"/>
      <c r="I286" s="440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</row>
    <row r="287" spans="1:27" ht="13.5" customHeight="1">
      <c r="A287" s="440"/>
      <c r="B287" s="440"/>
      <c r="C287" s="440"/>
      <c r="D287" s="440"/>
      <c r="E287" s="3"/>
      <c r="F287" s="440"/>
      <c r="G287" s="3"/>
      <c r="H287" s="440"/>
      <c r="I287" s="440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</row>
    <row r="288" spans="1:27" ht="13.5" customHeight="1">
      <c r="A288" s="440"/>
      <c r="B288" s="440"/>
      <c r="C288" s="440"/>
      <c r="D288" s="440"/>
      <c r="E288" s="3"/>
      <c r="F288" s="440"/>
      <c r="G288" s="3"/>
      <c r="H288" s="440"/>
      <c r="I288" s="440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</row>
    <row r="289" spans="1:27" ht="13.5" customHeight="1">
      <c r="A289" s="440"/>
      <c r="B289" s="440"/>
      <c r="C289" s="440"/>
      <c r="D289" s="440"/>
      <c r="E289" s="3"/>
      <c r="F289" s="440"/>
      <c r="G289" s="3"/>
      <c r="H289" s="440"/>
      <c r="I289" s="440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</row>
    <row r="290" spans="1:27" ht="13.5" customHeight="1">
      <c r="A290" s="440"/>
      <c r="B290" s="440"/>
      <c r="C290" s="440"/>
      <c r="D290" s="440"/>
      <c r="E290" s="3"/>
      <c r="F290" s="440"/>
      <c r="G290" s="3"/>
      <c r="H290" s="440"/>
      <c r="I290" s="440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</row>
    <row r="291" spans="1:27" ht="13.5" customHeight="1">
      <c r="A291" s="440"/>
      <c r="B291" s="440"/>
      <c r="C291" s="440"/>
      <c r="D291" s="440"/>
      <c r="E291" s="3"/>
      <c r="F291" s="440"/>
      <c r="G291" s="3"/>
      <c r="H291" s="440"/>
      <c r="I291" s="440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</row>
    <row r="292" spans="1:27" ht="13.5" customHeight="1">
      <c r="A292" s="440"/>
      <c r="B292" s="440"/>
      <c r="C292" s="440"/>
      <c r="D292" s="440"/>
      <c r="E292" s="3"/>
      <c r="F292" s="440"/>
      <c r="G292" s="3"/>
      <c r="H292" s="440"/>
      <c r="I292" s="440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</row>
    <row r="293" spans="1:27" ht="13.5" customHeight="1">
      <c r="A293" s="440"/>
      <c r="B293" s="440"/>
      <c r="C293" s="440"/>
      <c r="D293" s="440"/>
      <c r="E293" s="3"/>
      <c r="F293" s="440"/>
      <c r="G293" s="3"/>
      <c r="H293" s="440"/>
      <c r="I293" s="440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</row>
    <row r="294" spans="1:27" ht="13.5" customHeight="1">
      <c r="A294" s="440"/>
      <c r="B294" s="440"/>
      <c r="C294" s="440"/>
      <c r="D294" s="440"/>
      <c r="E294" s="3"/>
      <c r="F294" s="440"/>
      <c r="G294" s="3"/>
      <c r="H294" s="440"/>
      <c r="I294" s="440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</row>
    <row r="295" spans="1:27" ht="13.5" customHeight="1">
      <c r="A295" s="440"/>
      <c r="B295" s="440"/>
      <c r="C295" s="440"/>
      <c r="D295" s="440"/>
      <c r="E295" s="3"/>
      <c r="F295" s="440"/>
      <c r="G295" s="3"/>
      <c r="H295" s="440"/>
      <c r="I295" s="440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</row>
    <row r="296" spans="1:27" ht="13.5" customHeight="1">
      <c r="A296" s="440"/>
      <c r="B296" s="440"/>
      <c r="C296" s="440"/>
      <c r="D296" s="440"/>
      <c r="E296" s="3"/>
      <c r="F296" s="440"/>
      <c r="G296" s="3"/>
      <c r="H296" s="440"/>
      <c r="I296" s="440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</row>
    <row r="297" spans="1:27" ht="13.5" customHeight="1">
      <c r="A297" s="440"/>
      <c r="B297" s="440"/>
      <c r="C297" s="440"/>
      <c r="D297" s="440"/>
      <c r="E297" s="3"/>
      <c r="F297" s="440"/>
      <c r="G297" s="3"/>
      <c r="H297" s="440"/>
      <c r="I297" s="440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</row>
    <row r="298" spans="1:27" ht="13.5" customHeight="1">
      <c r="A298" s="440"/>
      <c r="B298" s="440"/>
      <c r="C298" s="440"/>
      <c r="D298" s="440"/>
      <c r="E298" s="3"/>
      <c r="F298" s="440"/>
      <c r="G298" s="3"/>
      <c r="H298" s="440"/>
      <c r="I298" s="440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</row>
    <row r="299" spans="1:27" ht="13.5" customHeight="1">
      <c r="A299" s="440"/>
      <c r="B299" s="440"/>
      <c r="C299" s="440"/>
      <c r="D299" s="440"/>
      <c r="E299" s="3"/>
      <c r="F299" s="440"/>
      <c r="G299" s="3"/>
      <c r="H299" s="440"/>
      <c r="I299" s="440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</row>
    <row r="300" spans="1:27" ht="13.5" customHeight="1">
      <c r="A300" s="440"/>
      <c r="B300" s="440"/>
      <c r="C300" s="440"/>
      <c r="D300" s="440"/>
      <c r="E300" s="3"/>
      <c r="F300" s="440"/>
      <c r="G300" s="3"/>
      <c r="H300" s="440"/>
      <c r="I300" s="440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</row>
    <row r="301" spans="1:27" ht="13.5" customHeight="1">
      <c r="A301" s="440"/>
      <c r="B301" s="440"/>
      <c r="C301" s="440"/>
      <c r="D301" s="440"/>
      <c r="E301" s="3"/>
      <c r="F301" s="440"/>
      <c r="G301" s="3"/>
      <c r="H301" s="440"/>
      <c r="I301" s="440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</row>
    <row r="302" spans="1:27" ht="13.5" customHeight="1">
      <c r="A302" s="440"/>
      <c r="B302" s="440"/>
      <c r="C302" s="440"/>
      <c r="D302" s="440"/>
      <c r="E302" s="3"/>
      <c r="F302" s="440"/>
      <c r="G302" s="3"/>
      <c r="H302" s="440"/>
      <c r="I302" s="440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</row>
    <row r="303" spans="1:27" ht="13.5" customHeight="1">
      <c r="A303" s="440"/>
      <c r="B303" s="440"/>
      <c r="C303" s="440"/>
      <c r="D303" s="440"/>
      <c r="E303" s="3"/>
      <c r="F303" s="440"/>
      <c r="G303" s="3"/>
      <c r="H303" s="440"/>
      <c r="I303" s="440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</row>
    <row r="304" spans="1:27" ht="13.5" customHeight="1">
      <c r="A304" s="440"/>
      <c r="B304" s="440"/>
      <c r="C304" s="440"/>
      <c r="D304" s="440"/>
      <c r="E304" s="3"/>
      <c r="F304" s="440"/>
      <c r="G304" s="3"/>
      <c r="H304" s="440"/>
      <c r="I304" s="440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</row>
    <row r="305" spans="1:27" ht="13.5" customHeight="1">
      <c r="A305" s="440"/>
      <c r="B305" s="440"/>
      <c r="C305" s="440"/>
      <c r="D305" s="440"/>
      <c r="E305" s="3"/>
      <c r="F305" s="440"/>
      <c r="G305" s="3"/>
      <c r="H305" s="440"/>
      <c r="I305" s="440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</row>
    <row r="306" spans="1:27" ht="13.5" customHeight="1">
      <c r="A306" s="440"/>
      <c r="B306" s="440"/>
      <c r="C306" s="440"/>
      <c r="D306" s="440"/>
      <c r="E306" s="3"/>
      <c r="F306" s="440"/>
      <c r="G306" s="3"/>
      <c r="H306" s="440"/>
      <c r="I306" s="440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</row>
    <row r="307" spans="1:27" ht="13.5" customHeight="1">
      <c r="A307" s="440"/>
      <c r="B307" s="440"/>
      <c r="C307" s="440"/>
      <c r="D307" s="440"/>
      <c r="E307" s="3"/>
      <c r="F307" s="440"/>
      <c r="G307" s="3"/>
      <c r="H307" s="440"/>
      <c r="I307" s="440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</row>
    <row r="308" spans="1:27" ht="13.5" customHeight="1">
      <c r="A308" s="440"/>
      <c r="B308" s="440"/>
      <c r="C308" s="440"/>
      <c r="D308" s="440"/>
      <c r="E308" s="3"/>
      <c r="F308" s="440"/>
      <c r="G308" s="3"/>
      <c r="H308" s="440"/>
      <c r="I308" s="440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</row>
    <row r="309" spans="1:27" ht="13.5" customHeight="1">
      <c r="A309" s="440"/>
      <c r="B309" s="440"/>
      <c r="C309" s="440"/>
      <c r="D309" s="440"/>
      <c r="E309" s="3"/>
      <c r="F309" s="440"/>
      <c r="G309" s="3"/>
      <c r="H309" s="440"/>
      <c r="I309" s="440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</row>
    <row r="310" spans="1:27" ht="13.5" customHeight="1">
      <c r="A310" s="440"/>
      <c r="B310" s="440"/>
      <c r="C310" s="440"/>
      <c r="D310" s="440"/>
      <c r="E310" s="3"/>
      <c r="F310" s="440"/>
      <c r="G310" s="3"/>
      <c r="H310" s="440"/>
      <c r="I310" s="440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</row>
    <row r="311" spans="1:27" ht="13.5" customHeight="1">
      <c r="A311" s="440"/>
      <c r="B311" s="440"/>
      <c r="C311" s="440"/>
      <c r="D311" s="440"/>
      <c r="E311" s="3"/>
      <c r="F311" s="440"/>
      <c r="G311" s="3"/>
      <c r="H311" s="440"/>
      <c r="I311" s="440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</row>
    <row r="312" spans="1:27" ht="13.5" customHeight="1">
      <c r="A312" s="440"/>
      <c r="B312" s="440"/>
      <c r="C312" s="440"/>
      <c r="D312" s="440"/>
      <c r="E312" s="3"/>
      <c r="F312" s="440"/>
      <c r="G312" s="3"/>
      <c r="H312" s="440"/>
      <c r="I312" s="440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</row>
    <row r="313" spans="1:27" ht="13.5" customHeight="1">
      <c r="A313" s="440"/>
      <c r="B313" s="440"/>
      <c r="C313" s="440"/>
      <c r="D313" s="440"/>
      <c r="E313" s="3"/>
      <c r="F313" s="440"/>
      <c r="G313" s="3"/>
      <c r="H313" s="440"/>
      <c r="I313" s="440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</row>
    <row r="314" spans="1:27" ht="13.5" customHeight="1">
      <c r="A314" s="440"/>
      <c r="B314" s="440"/>
      <c r="C314" s="440"/>
      <c r="D314" s="440"/>
      <c r="E314" s="3"/>
      <c r="F314" s="440"/>
      <c r="G314" s="3"/>
      <c r="H314" s="440"/>
      <c r="I314" s="440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</row>
    <row r="315" spans="1:27" ht="13.5" customHeight="1">
      <c r="A315" s="440"/>
      <c r="B315" s="440"/>
      <c r="C315" s="440"/>
      <c r="D315" s="440"/>
      <c r="E315" s="3"/>
      <c r="F315" s="440"/>
      <c r="G315" s="3"/>
      <c r="H315" s="440"/>
      <c r="I315" s="440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</row>
    <row r="316" spans="1:27" ht="13.5" customHeight="1">
      <c r="A316" s="440"/>
      <c r="B316" s="440"/>
      <c r="C316" s="440"/>
      <c r="D316" s="440"/>
      <c r="E316" s="3"/>
      <c r="F316" s="440"/>
      <c r="G316" s="3"/>
      <c r="H316" s="440"/>
      <c r="I316" s="440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</row>
    <row r="317" spans="1:27" ht="13.5" customHeight="1">
      <c r="A317" s="440"/>
      <c r="B317" s="440"/>
      <c r="C317" s="440"/>
      <c r="D317" s="440"/>
      <c r="E317" s="3"/>
      <c r="F317" s="440"/>
      <c r="G317" s="3"/>
      <c r="H317" s="440"/>
      <c r="I317" s="440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</row>
    <row r="318" spans="1:27" ht="13.5" customHeight="1">
      <c r="A318" s="440"/>
      <c r="B318" s="440"/>
      <c r="C318" s="440"/>
      <c r="D318" s="440"/>
      <c r="E318" s="3"/>
      <c r="F318" s="440"/>
      <c r="G318" s="3"/>
      <c r="H318" s="440"/>
      <c r="I318" s="440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</row>
    <row r="319" spans="1:27" ht="13.5" customHeight="1">
      <c r="A319" s="440"/>
      <c r="B319" s="440"/>
      <c r="C319" s="440"/>
      <c r="D319" s="440"/>
      <c r="E319" s="3"/>
      <c r="F319" s="440"/>
      <c r="G319" s="3"/>
      <c r="H319" s="440"/>
      <c r="I319" s="440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</row>
    <row r="320" spans="1:27" ht="13.5" customHeight="1">
      <c r="A320" s="440"/>
      <c r="B320" s="440"/>
      <c r="C320" s="440"/>
      <c r="D320" s="440"/>
      <c r="E320" s="3"/>
      <c r="F320" s="440"/>
      <c r="G320" s="3"/>
      <c r="H320" s="440"/>
      <c r="I320" s="440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</sheetData>
  <mergeCells count="56">
    <mergeCell ref="D113:D115"/>
    <mergeCell ref="C118:D118"/>
    <mergeCell ref="D90:D92"/>
    <mergeCell ref="C98:D98"/>
    <mergeCell ref="C100:E100"/>
    <mergeCell ref="C108:D108"/>
    <mergeCell ref="C110:E110"/>
    <mergeCell ref="C113:C115"/>
    <mergeCell ref="E113:E115"/>
    <mergeCell ref="K56:K62"/>
    <mergeCell ref="D63:D64"/>
    <mergeCell ref="E63:E64"/>
    <mergeCell ref="G34:G35"/>
    <mergeCell ref="H34:H35"/>
    <mergeCell ref="F36:F38"/>
    <mergeCell ref="G36:G38"/>
    <mergeCell ref="H36:H38"/>
    <mergeCell ref="F51:F52"/>
    <mergeCell ref="G51:G52"/>
    <mergeCell ref="F56:F62"/>
    <mergeCell ref="G56:G62"/>
    <mergeCell ref="H56:H62"/>
    <mergeCell ref="I56:I62"/>
    <mergeCell ref="J56:J62"/>
    <mergeCell ref="J29:J30"/>
    <mergeCell ref="K29:K30"/>
    <mergeCell ref="F34:F35"/>
    <mergeCell ref="K34:K35"/>
    <mergeCell ref="H51:H52"/>
    <mergeCell ref="I51:I52"/>
    <mergeCell ref="J51:J52"/>
    <mergeCell ref="K51:K52"/>
    <mergeCell ref="E90:E92"/>
    <mergeCell ref="I2:K2"/>
    <mergeCell ref="C4:K4"/>
    <mergeCell ref="C5:K5"/>
    <mergeCell ref="C6:K6"/>
    <mergeCell ref="C7:K7"/>
    <mergeCell ref="C9:E9"/>
    <mergeCell ref="F9:K9"/>
    <mergeCell ref="I34:I35"/>
    <mergeCell ref="J34:J35"/>
    <mergeCell ref="J36:J38"/>
    <mergeCell ref="K36:K38"/>
    <mergeCell ref="F29:F30"/>
    <mergeCell ref="G29:G30"/>
    <mergeCell ref="H29:H30"/>
    <mergeCell ref="I29:I30"/>
    <mergeCell ref="F100:K100"/>
    <mergeCell ref="F110:K110"/>
    <mergeCell ref="F83:F85"/>
    <mergeCell ref="G83:G85"/>
    <mergeCell ref="H83:H85"/>
    <mergeCell ref="I83:I85"/>
    <mergeCell ref="J83:J85"/>
    <mergeCell ref="K83:K85"/>
  </mergeCells>
  <pageMargins left="0.39370078740157477" right="0.39370078740157477" top="0.39370078740157477" bottom="0.39370078740157477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2020-10-09T10:14:39Z</dcterms:created>
  <dcterms:modified xsi:type="dcterms:W3CDTF">2021-02-03T09:19:29Z</dcterms:modified>
</cp:coreProperties>
</file>